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rodriguez\Documents\documents\Mis_Documentos\Sitio web\Pases a produccion\Estados Financieros\"/>
    </mc:Choice>
  </mc:AlternateContent>
  <bookViews>
    <workbookView xWindow="0" yWindow="0" windowWidth="12720" windowHeight="8292" tabRatio="599"/>
  </bookViews>
  <sheets>
    <sheet name="Estado de Situación Financiera" sheetId="1" r:id="rId1"/>
    <sheet name="Estado de Resultado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2" l="1"/>
  <c r="C24" i="1" l="1"/>
  <c r="C20" i="2"/>
  <c r="C32" i="1" l="1"/>
  <c r="D32" i="1"/>
  <c r="AH32" i="1" l="1"/>
  <c r="AH20" i="2" l="1"/>
  <c r="AH24" i="1"/>
  <c r="AH40" i="2"/>
  <c r="AH37" i="2"/>
  <c r="AH28" i="2"/>
  <c r="AH29" i="2" l="1"/>
  <c r="AH33" i="2" s="1"/>
  <c r="AH36" i="2" s="1"/>
  <c r="AH43" i="2" s="1"/>
  <c r="AH45" i="2" s="1"/>
  <c r="T24" i="1" l="1"/>
  <c r="Q24" i="1" l="1"/>
  <c r="J24" i="1" l="1"/>
  <c r="F45" i="2" l="1"/>
  <c r="G45" i="2"/>
  <c r="H45" i="2"/>
  <c r="I45" i="2"/>
  <c r="J45" i="2"/>
  <c r="K45" i="2"/>
  <c r="L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I45" i="2"/>
  <c r="AJ45" i="2"/>
  <c r="AK45" i="2"/>
  <c r="G43" i="2"/>
  <c r="H43" i="2"/>
  <c r="I43" i="2"/>
  <c r="J43" i="2"/>
  <c r="K43" i="2"/>
  <c r="L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I43" i="2"/>
  <c r="AJ43" i="2"/>
  <c r="AK43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I40" i="2"/>
  <c r="AJ40" i="2"/>
  <c r="AK40" i="2"/>
  <c r="G36" i="2"/>
  <c r="H36" i="2"/>
  <c r="I36" i="2"/>
  <c r="J36" i="2"/>
  <c r="K36" i="2"/>
  <c r="L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I36" i="2"/>
  <c r="AJ36" i="2"/>
  <c r="AK36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I37" i="2"/>
  <c r="AJ37" i="2"/>
  <c r="AK37" i="2"/>
  <c r="G33" i="2"/>
  <c r="H33" i="2"/>
  <c r="I33" i="2"/>
  <c r="J33" i="2"/>
  <c r="K33" i="2"/>
  <c r="L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I33" i="2"/>
  <c r="AJ33" i="2"/>
  <c r="G28" i="2"/>
  <c r="H28" i="2"/>
  <c r="I28" i="2"/>
  <c r="I29" i="2" s="1"/>
  <c r="J28" i="2"/>
  <c r="J29" i="2" s="1"/>
  <c r="K28" i="2"/>
  <c r="L28" i="2"/>
  <c r="M28" i="2"/>
  <c r="N28" i="2"/>
  <c r="N29" i="2" s="1"/>
  <c r="O28" i="2"/>
  <c r="P28" i="2"/>
  <c r="Q28" i="2"/>
  <c r="Q29" i="2" s="1"/>
  <c r="R28" i="2"/>
  <c r="R29" i="2" s="1"/>
  <c r="S28" i="2"/>
  <c r="T28" i="2"/>
  <c r="U28" i="2"/>
  <c r="U29" i="2" s="1"/>
  <c r="V28" i="2"/>
  <c r="V29" i="2" s="1"/>
  <c r="W28" i="2"/>
  <c r="X28" i="2"/>
  <c r="Y28" i="2"/>
  <c r="Y29" i="2" s="1"/>
  <c r="Z28" i="2"/>
  <c r="Z29" i="2" s="1"/>
  <c r="AA28" i="2"/>
  <c r="AB28" i="2"/>
  <c r="G29" i="2"/>
  <c r="H29" i="2"/>
  <c r="K29" i="2"/>
  <c r="L29" i="2"/>
  <c r="O29" i="2"/>
  <c r="P29" i="2"/>
  <c r="S29" i="2"/>
  <c r="T29" i="2"/>
  <c r="W29" i="2"/>
  <c r="X29" i="2"/>
  <c r="AA29" i="2"/>
  <c r="AB29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G40" i="1"/>
  <c r="H40" i="1"/>
  <c r="I40" i="1"/>
  <c r="J40" i="1"/>
  <c r="J41" i="1" s="1"/>
  <c r="K40" i="1"/>
  <c r="L40" i="1"/>
  <c r="M40" i="1"/>
  <c r="N40" i="1"/>
  <c r="N41" i="1" s="1"/>
  <c r="O40" i="1"/>
  <c r="P40" i="1"/>
  <c r="Q40" i="1"/>
  <c r="R40" i="1"/>
  <c r="R41" i="1" s="1"/>
  <c r="S40" i="1"/>
  <c r="T40" i="1"/>
  <c r="T41" i="1" s="1"/>
  <c r="U40" i="1"/>
  <c r="V40" i="1"/>
  <c r="V41" i="1" s="1"/>
  <c r="W40" i="1"/>
  <c r="X40" i="1"/>
  <c r="Y40" i="1"/>
  <c r="Z40" i="1"/>
  <c r="Z41" i="1" s="1"/>
  <c r="AA40" i="1"/>
  <c r="AB40" i="1"/>
  <c r="AC40" i="1"/>
  <c r="AD40" i="1"/>
  <c r="AD41" i="1" s="1"/>
  <c r="AE40" i="1"/>
  <c r="AF40" i="1"/>
  <c r="AG40" i="1"/>
  <c r="AH40" i="1"/>
  <c r="AI40" i="1"/>
  <c r="AJ40" i="1"/>
  <c r="AK40" i="1"/>
  <c r="G41" i="1"/>
  <c r="H41" i="1"/>
  <c r="I41" i="1"/>
  <c r="K41" i="1"/>
  <c r="L41" i="1"/>
  <c r="O41" i="1"/>
  <c r="P41" i="1"/>
  <c r="Q41" i="1"/>
  <c r="S41" i="1"/>
  <c r="U41" i="1"/>
  <c r="W41" i="1"/>
  <c r="X41" i="1"/>
  <c r="Y41" i="1"/>
  <c r="AA41" i="1"/>
  <c r="AB41" i="1"/>
  <c r="AC41" i="1"/>
  <c r="AE41" i="1"/>
  <c r="AF41" i="1"/>
  <c r="AG41" i="1"/>
  <c r="AI41" i="1"/>
  <c r="AJ41" i="1"/>
  <c r="AK4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I32" i="1"/>
  <c r="AJ32" i="1"/>
  <c r="AK32" i="1"/>
  <c r="G24" i="1"/>
  <c r="H24" i="1"/>
  <c r="I24" i="1"/>
  <c r="K24" i="1"/>
  <c r="L24" i="1"/>
  <c r="M24" i="1"/>
  <c r="N24" i="1"/>
  <c r="O24" i="1"/>
  <c r="P24" i="1"/>
  <c r="R24" i="1"/>
  <c r="S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I24" i="1"/>
  <c r="AJ24" i="1"/>
  <c r="AK24" i="1"/>
  <c r="M29" i="2" l="1"/>
  <c r="M33" i="2" s="1"/>
  <c r="M36" i="2" s="1"/>
  <c r="M43" i="2" s="1"/>
  <c r="M45" i="2" s="1"/>
  <c r="M41" i="1"/>
  <c r="AH41" i="1"/>
  <c r="AL17" i="1"/>
  <c r="AL18" i="1"/>
  <c r="AL19" i="1"/>
  <c r="AL20" i="1"/>
  <c r="AL21" i="1"/>
  <c r="AL22" i="1"/>
  <c r="AL23" i="1"/>
  <c r="AL15" i="1"/>
  <c r="AL16" i="1"/>
  <c r="AL14" i="1"/>
  <c r="AL24" i="1" l="1"/>
  <c r="AJ28" i="2" l="1"/>
  <c r="AJ29" i="2" s="1"/>
  <c r="AJ20" i="2"/>
  <c r="AC28" i="2"/>
  <c r="AC29" i="2" s="1"/>
  <c r="E40" i="2"/>
  <c r="E37" i="2"/>
  <c r="E28" i="2"/>
  <c r="E20" i="2"/>
  <c r="E29" i="2" l="1"/>
  <c r="E33" i="2" s="1"/>
  <c r="E36" i="2" s="1"/>
  <c r="E43" i="2" s="1"/>
  <c r="E45" i="2" s="1"/>
  <c r="E40" i="1" l="1"/>
  <c r="E32" i="1"/>
  <c r="E24" i="1"/>
  <c r="E41" i="1" l="1"/>
  <c r="F24" i="1" l="1"/>
  <c r="AI28" i="2"/>
  <c r="AI29" i="2" s="1"/>
  <c r="AI20" i="2"/>
  <c r="F43" i="2"/>
  <c r="F40" i="2"/>
  <c r="F36" i="2"/>
  <c r="F37" i="2"/>
  <c r="F33" i="2"/>
  <c r="F28" i="2"/>
  <c r="F29" i="2" s="1"/>
  <c r="F20" i="2"/>
  <c r="F40" i="1"/>
  <c r="F41" i="1" s="1"/>
  <c r="F32" i="1"/>
  <c r="AE28" i="2" l="1"/>
  <c r="AD28" i="2"/>
  <c r="AD29" i="2" s="1"/>
  <c r="AE29" i="2" l="1"/>
  <c r="D45" i="2"/>
  <c r="D43" i="2"/>
  <c r="D40" i="2"/>
  <c r="D36" i="2"/>
  <c r="D37" i="2"/>
  <c r="D33" i="2"/>
  <c r="D28" i="2"/>
  <c r="D29" i="2"/>
  <c r="B33" i="2"/>
  <c r="C28" i="2"/>
  <c r="D20" i="2"/>
  <c r="C37" i="2"/>
  <c r="C40" i="2"/>
  <c r="D24" i="1"/>
  <c r="D40" i="1" l="1"/>
  <c r="D41" i="1" s="1"/>
  <c r="AL39" i="1" l="1"/>
  <c r="B44" i="1"/>
  <c r="AK33" i="2" l="1"/>
  <c r="AK28" i="2"/>
  <c r="AK29" i="2" s="1"/>
  <c r="AK20" i="2"/>
  <c r="AF28" i="2"/>
  <c r="AF29" i="2" s="1"/>
  <c r="AG28" i="2"/>
  <c r="AG29" i="2" s="1"/>
  <c r="AG20" i="2"/>
  <c r="C29" i="2"/>
  <c r="C33" i="2" s="1"/>
  <c r="C41" i="1"/>
  <c r="C40" i="1"/>
  <c r="C36" i="2" l="1"/>
  <c r="C43" i="2" l="1"/>
  <c r="C45" i="2" s="1"/>
  <c r="B40" i="2" l="1"/>
  <c r="B37" i="2"/>
  <c r="B28" i="2"/>
  <c r="B20" i="2"/>
  <c r="B40" i="1"/>
  <c r="B32" i="1"/>
  <c r="B24" i="1"/>
  <c r="B29" i="2" l="1"/>
  <c r="B36" i="2" s="1"/>
  <c r="B41" i="1"/>
  <c r="B43" i="2" l="1"/>
  <c r="B45" i="2" s="1"/>
  <c r="B46" i="1" s="1"/>
  <c r="AL42" i="1" l="1"/>
  <c r="AL35" i="1" l="1"/>
  <c r="AL36" i="1"/>
  <c r="AL37" i="1"/>
  <c r="AL34" i="1"/>
  <c r="AL27" i="1"/>
  <c r="AL28" i="1"/>
  <c r="AL29" i="1"/>
  <c r="AL30" i="1"/>
  <c r="AL31" i="1"/>
  <c r="AL26" i="1"/>
  <c r="AL15" i="2"/>
  <c r="AL16" i="2"/>
  <c r="AL17" i="2"/>
  <c r="AL18" i="2"/>
  <c r="AL19" i="2"/>
  <c r="AL22" i="2"/>
  <c r="AL23" i="2"/>
  <c r="AL24" i="2"/>
  <c r="AL25" i="2"/>
  <c r="AL26" i="2"/>
  <c r="AL27" i="2"/>
  <c r="AL30" i="2"/>
  <c r="AL31" i="2"/>
  <c r="AL32" i="2"/>
  <c r="AL35" i="2"/>
  <c r="AL38" i="2"/>
  <c r="AL39" i="2"/>
  <c r="AL42" i="2"/>
  <c r="AL44" i="2"/>
  <c r="AL14" i="2"/>
  <c r="AL34" i="2"/>
  <c r="AL41" i="2"/>
  <c r="AL43" i="1"/>
  <c r="AL38" i="1"/>
  <c r="AL40" i="1" l="1"/>
  <c r="AL32" i="1"/>
  <c r="AL20" i="2"/>
  <c r="AL37" i="2"/>
  <c r="AL40" i="2"/>
  <c r="AL28" i="2"/>
  <c r="AL41" i="1" l="1"/>
  <c r="AL29" i="2"/>
  <c r="AL33" i="2" s="1"/>
  <c r="AL36" i="2" s="1"/>
  <c r="AL43" i="2" s="1"/>
  <c r="AL45" i="2" s="1"/>
</calcChain>
</file>

<file path=xl/sharedStrings.xml><?xml version="1.0" encoding="utf-8"?>
<sst xmlns="http://schemas.openxmlformats.org/spreadsheetml/2006/main" count="156" uniqueCount="114">
  <si>
    <t>ACTIVO</t>
  </si>
  <si>
    <t>Fondos disponibles</t>
  </si>
  <si>
    <t>Inversiones negociables y a vencimiento, neto</t>
  </si>
  <si>
    <t xml:space="preserve">Cartera de créditos, neto de provisiones por incobrabilidad </t>
  </si>
  <si>
    <t>Bienes recibidos en pago y adjudicados, neto</t>
  </si>
  <si>
    <t>Otras cuentas por cobrar, neto</t>
  </si>
  <si>
    <t>Inversiones permanentes</t>
  </si>
  <si>
    <t>Inmuebles, mobiliario y equipo, neto</t>
  </si>
  <si>
    <t>Otros activos, neto</t>
  </si>
  <si>
    <t>Total Activos</t>
  </si>
  <si>
    <t>PASIVO</t>
  </si>
  <si>
    <t>Obligaciones financieras</t>
  </si>
  <si>
    <t>Obligaciones con instituciones financieras y por otros financiamientos</t>
  </si>
  <si>
    <t>Otras cuentas por pagar</t>
  </si>
  <si>
    <t>Provisiones</t>
  </si>
  <si>
    <t>Otros pasivos</t>
  </si>
  <si>
    <t>Deuda Subordinada y Obligaciones convertibles en acciones</t>
  </si>
  <si>
    <t>Total Pasivo</t>
  </si>
  <si>
    <t>PATRIMONIO</t>
  </si>
  <si>
    <t>Capital social / Aportes</t>
  </si>
  <si>
    <t>Capital adicional / Aporte adicional</t>
  </si>
  <si>
    <t>Ajustes al patrimonio</t>
  </si>
  <si>
    <t>Reservas</t>
  </si>
  <si>
    <t>Resultados acumulados</t>
  </si>
  <si>
    <t>Resultados del Ejercicio</t>
  </si>
  <si>
    <t>Total Patrimonio</t>
  </si>
  <si>
    <t>Total Pasivo y Patrimonio</t>
  </si>
  <si>
    <t>Cuentas contingentes</t>
  </si>
  <si>
    <t>Cuentas de orden</t>
  </si>
  <si>
    <t xml:space="preserve">TODAS LAS INSTITUCIONES </t>
  </si>
  <si>
    <t>Cifras expresadas en Córdobas</t>
  </si>
  <si>
    <t>Ingresos financieros, por:</t>
  </si>
  <si>
    <t>Disponibilidades</t>
  </si>
  <si>
    <t>Inversiones negociables y a vencimiento</t>
  </si>
  <si>
    <t>Utilidad en venta de inversiones en valores</t>
  </si>
  <si>
    <t>Cartera de créditos</t>
  </si>
  <si>
    <t>Diferencia Cambiaria</t>
  </si>
  <si>
    <t>Otros ingresos</t>
  </si>
  <si>
    <t>Total ingresos financieros</t>
  </si>
  <si>
    <t>Gastos financieros, por:</t>
  </si>
  <si>
    <t>Obligaciones con instituciones financieras y otros financiamientos</t>
  </si>
  <si>
    <t>Pérdida en venta de inversiones en valores</t>
  </si>
  <si>
    <t>Deuda subordinada y obligaciones convertibles en acciones</t>
  </si>
  <si>
    <t>Otros gastos</t>
  </si>
  <si>
    <t>Total gastos financieros</t>
  </si>
  <si>
    <t>Margen financiero bruto</t>
  </si>
  <si>
    <t>Gasto por provisión por incobrabilidad de la cartera de créditos directos</t>
  </si>
  <si>
    <t>Ingresos por recuperación de la cartera de creditos directa saneada</t>
  </si>
  <si>
    <t>Gastos por deterioro de inversiones neto de ingresos por recuperaciones de inversiones saneadas</t>
  </si>
  <si>
    <t>Margen financiero neto</t>
  </si>
  <si>
    <t>Ingresos operativos diversos</t>
  </si>
  <si>
    <t>Gastos operativos diversos</t>
  </si>
  <si>
    <t>Resultado operativo bruto</t>
  </si>
  <si>
    <t>Participación en resultados de asociadas</t>
  </si>
  <si>
    <t>Utilidades en asociadas</t>
  </si>
  <si>
    <t>Pérdidas en asociadas</t>
  </si>
  <si>
    <t>Gastos de administración</t>
  </si>
  <si>
    <t>Gastos de administración y otros</t>
  </si>
  <si>
    <t>Gastos con personas vinculadas</t>
  </si>
  <si>
    <t>Resultado antes del impuesto a la renta</t>
  </si>
  <si>
    <t>Impuesto a la renta</t>
  </si>
  <si>
    <t>Resultado del ejercicio</t>
  </si>
  <si>
    <t>ACODEP</t>
  </si>
  <si>
    <t xml:space="preserve">ADIM </t>
  </si>
  <si>
    <t>AFODENIC</t>
  </si>
  <si>
    <t>ALDEA GLOBAL</t>
  </si>
  <si>
    <t>AMC Nicaragua S.A.</t>
  </si>
  <si>
    <t xml:space="preserve">ASODENIC </t>
  </si>
  <si>
    <t>CAFINSA</t>
  </si>
  <si>
    <t>CEPRODEL</t>
  </si>
  <si>
    <t xml:space="preserve">CONFIANSA </t>
  </si>
  <si>
    <t>CREDITODO S.A.</t>
  </si>
  <si>
    <t>FINDE</t>
  </si>
  <si>
    <t xml:space="preserve">FUDEMI </t>
  </si>
  <si>
    <t>FUNDACION FDL</t>
  </si>
  <si>
    <t xml:space="preserve">FUNDEMUJER </t>
  </si>
  <si>
    <t>FUNDENUSE S.A.</t>
  </si>
  <si>
    <t>GENTE MAS GENTE S.A.</t>
  </si>
  <si>
    <t>GMG SERVICIOS Nicaragua S.A.</t>
  </si>
  <si>
    <t>INSTACREDIT S.A.</t>
  </si>
  <si>
    <t>LEON 2000 IMF S.A.</t>
  </si>
  <si>
    <t xml:space="preserve">MI CREDITO S.A. </t>
  </si>
  <si>
    <t>OPORTUCREDIT S.A.</t>
  </si>
  <si>
    <t>PANA PANA</t>
  </si>
  <si>
    <t>PRESTANIC</t>
  </si>
  <si>
    <t>PRODESA CORP S.A.</t>
  </si>
  <si>
    <t>TOTAL</t>
  </si>
  <si>
    <t>TODAS LAS INSTITUCIONES</t>
  </si>
  <si>
    <r>
      <t xml:space="preserve">ESTADO DE RESULTADOS </t>
    </r>
    <r>
      <rPr>
        <b/>
        <vertAlign val="superscript"/>
        <sz val="11"/>
        <color indexed="62"/>
        <rFont val="Calibri"/>
        <family val="2"/>
      </rPr>
      <t>1</t>
    </r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</si>
  <si>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</si>
  <si>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FUMDEC</t>
  </si>
  <si>
    <t>Provisiones para incobrabilidad de la cartera de crédito</t>
  </si>
  <si>
    <t>Cartera de créditos bruta</t>
  </si>
  <si>
    <t>MERCAPITAL, S.A.</t>
  </si>
  <si>
    <t>FINANCIA IFIM, S.A.</t>
  </si>
  <si>
    <r>
      <t xml:space="preserve">ESTADO DE SITUACIÓN FINANCIERA </t>
    </r>
    <r>
      <rPr>
        <b/>
        <vertAlign val="superscript"/>
        <sz val="11"/>
        <color indexed="62"/>
        <rFont val="Calibri"/>
        <family val="2"/>
      </rPr>
      <t>1</t>
    </r>
  </si>
  <si>
    <t>Cuentas</t>
  </si>
  <si>
    <r>
      <rPr>
        <b/>
        <sz val="11"/>
        <color theme="1"/>
        <rFont val="Calibri"/>
        <family val="2"/>
        <scheme val="minor"/>
      </rPr>
      <t>Elaborado Por</t>
    </r>
    <r>
      <rPr>
        <sz val="11"/>
        <color theme="1"/>
        <rFont val="Calibri"/>
        <family val="2"/>
        <scheme val="minor"/>
      </rPr>
      <t xml:space="preserve">:   AGH   </t>
    </r>
  </si>
  <si>
    <t>SOYAHORA, S.A.</t>
  </si>
  <si>
    <t>UNICOSERVI, S.A.</t>
  </si>
  <si>
    <t>CREDIEXPRESS, S.A.</t>
  </si>
  <si>
    <t>CREDIGLOBEX, S.A.</t>
  </si>
  <si>
    <t>SERFIDE S.A.</t>
  </si>
  <si>
    <t xml:space="preserve">SERFIGSA </t>
  </si>
  <si>
    <t>PROMUJER LLC Sucursal Nicaragua</t>
  </si>
  <si>
    <t>ACCIONA FINANCE S.A.</t>
  </si>
  <si>
    <t>CREDIFÁCIL</t>
  </si>
  <si>
    <t>Tipo de Cambio Oficial al 30/06/2017 es de C$ 30.0428 por US$1 dólar</t>
  </si>
  <si>
    <t>AL 30 DE JUNIO DEL 2017</t>
  </si>
  <si>
    <t>ACUMULADO DEL 1RO DE ENERO AL 30 DE JUNIO DE 2017</t>
  </si>
  <si>
    <r>
      <rPr>
        <b/>
        <sz val="11"/>
        <color theme="1"/>
        <rFont val="Calibri"/>
        <family val="2"/>
        <scheme val="minor"/>
      </rPr>
      <t>Fecha de elaboración:</t>
    </r>
    <r>
      <rPr>
        <sz val="11"/>
        <color theme="1"/>
        <rFont val="Calibri"/>
        <family val="2"/>
        <scheme val="minor"/>
      </rPr>
      <t>25/09/2017</t>
    </r>
  </si>
  <si>
    <t>Fecha de conclusión: 26/09/2017</t>
  </si>
  <si>
    <r>
      <rPr>
        <b/>
        <sz val="11"/>
        <color theme="1"/>
        <rFont val="Calibri"/>
        <family val="2"/>
        <scheme val="minor"/>
      </rPr>
      <t>Fecha de remisión:</t>
    </r>
    <r>
      <rPr>
        <sz val="11"/>
        <color theme="1"/>
        <rFont val="Calibri"/>
        <family val="2"/>
        <scheme val="minor"/>
      </rPr>
      <t xml:space="preserve"> 26/09/2017</t>
    </r>
  </si>
  <si>
    <r>
      <rPr>
        <b/>
        <sz val="11"/>
        <color theme="1"/>
        <rFont val="Calibri"/>
        <family val="2"/>
        <scheme val="minor"/>
      </rPr>
      <t>Código</t>
    </r>
    <r>
      <rPr>
        <sz val="11"/>
        <color theme="1"/>
        <rFont val="Calibri"/>
        <family val="2"/>
        <scheme val="minor"/>
      </rPr>
      <t>:DRYS-451-09-2017-AGH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</si>
</sst>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#,##0.000000000"/>
    <numFmt numFmtId="167" formatCode="_(&quot;$&quot;* #,##0.00_);_(&quot;$&quot;* \(#,##0.00\);_(&quot;$&quot;* &quot;-&quot;??_);_(@_)"/>
    <numFmt numFmtId="168" formatCode="_([$€-2]* #,##0.00_);_([$€-2]* \(#,##0.00\);_([$€-2]* &quot;-&quot;??_)"/>
    <numFmt numFmtId="169" formatCode="_-* #,##0.00\ _C_$_-;\-* #,##0.00\ _C_$_-;_-* &quot;-&quot;??\ _C_$_-;_-@_-"/>
    <numFmt numFmtId="170" formatCode="_ * #,##0.00_ ;_ * \-#,##0.00_ ;_ * &quot;-&quot;??_ ;_ @_ "/>
    <numFmt numFmtId="171" formatCode="0.00_ "/>
  </numFmts>
  <fonts count="3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vertAlign val="superscript"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sz val="11"/>
      <color rgb="FF000000"/>
      <name val="Calibri"/>
      <family val="2"/>
      <scheme val="minor"/>
    </font>
    <font>
      <sz val="6"/>
      <color rgb="FF000000"/>
      <name val="Tahoma"/>
      <family val="2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 Light"/>
      <family val="2"/>
      <scheme val="maj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4">
    <xf numFmtId="0" fontId="0" fillId="0" borderId="0"/>
    <xf numFmtId="9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/>
    <xf numFmtId="168" fontId="14" fillId="0" borderId="0" applyFont="0" applyFill="0" applyBorder="0" applyAlignment="0" applyProtection="0"/>
    <xf numFmtId="0" fontId="15" fillId="0" borderId="0">
      <alignment vertical="top"/>
    </xf>
    <xf numFmtId="164" fontId="5" fillId="0" borderId="0" applyFont="0" applyFill="0" applyBorder="0" applyAlignment="0" applyProtection="0"/>
    <xf numFmtId="0" fontId="14" fillId="0" borderId="0"/>
    <xf numFmtId="165" fontId="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>
      <alignment vertical="top"/>
    </xf>
    <xf numFmtId="9" fontId="15" fillId="0" borderId="0" applyFont="0" applyFill="0" applyBorder="0" applyAlignment="0" applyProtection="0">
      <alignment vertical="top"/>
    </xf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4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15" fillId="0" borderId="0">
      <alignment vertical="top"/>
    </xf>
    <xf numFmtId="0" fontId="14" fillId="0" borderId="0"/>
    <xf numFmtId="0" fontId="13" fillId="0" borderId="19" applyNumberFormat="0" applyFill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164" fontId="14" fillId="0" borderId="0" applyFont="0" applyFill="0" applyBorder="0" applyAlignment="0" applyProtection="0"/>
    <xf numFmtId="0" fontId="14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5" fillId="0" borderId="0" applyFont="0" applyFill="0" applyBorder="0" applyAlignment="0" applyProtection="0">
      <alignment vertical="top"/>
    </xf>
    <xf numFmtId="0" fontId="5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7" fillId="0" borderId="0"/>
    <xf numFmtId="170" fontId="1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5" fillId="0" borderId="0"/>
    <xf numFmtId="0" fontId="5" fillId="0" borderId="0"/>
    <xf numFmtId="0" fontId="18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9" fillId="0" borderId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10" borderId="0" applyNumberFormat="0" applyBorder="0" applyAlignment="0" applyProtection="0"/>
    <xf numFmtId="0" fontId="22" fillId="22" borderId="20" applyNumberFormat="0" applyAlignment="0" applyProtection="0"/>
    <xf numFmtId="0" fontId="23" fillId="23" borderId="21" applyNumberFormat="0" applyAlignment="0" applyProtection="0"/>
    <xf numFmtId="0" fontId="24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26" fillId="13" borderId="20" applyNumberFormat="0" applyAlignment="0" applyProtection="0"/>
    <xf numFmtId="0" fontId="27" fillId="9" borderId="0" applyNumberFormat="0" applyBorder="0" applyAlignment="0" applyProtection="0"/>
    <xf numFmtId="0" fontId="28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29" borderId="23" applyNumberFormat="0" applyFont="0" applyAlignment="0" applyProtection="0"/>
    <xf numFmtId="9" fontId="14" fillId="0" borderId="0" applyFont="0" applyFill="0" applyBorder="0" applyAlignment="0" applyProtection="0"/>
    <xf numFmtId="0" fontId="29" fillId="22" borderId="2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/>
    <xf numFmtId="0" fontId="25" fillId="0" borderId="27" applyNumberFormat="0" applyFill="0" applyAlignment="0" applyProtection="0"/>
    <xf numFmtId="0" fontId="35" fillId="0" borderId="28" applyNumberFormat="0" applyFill="0" applyAlignment="0" applyProtection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7" borderId="0" xfId="0" applyFont="1" applyFill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0" fontId="0" fillId="0" borderId="4" xfId="0" applyBorder="1"/>
    <xf numFmtId="4" fontId="0" fillId="0" borderId="0" xfId="0" applyNumberFormat="1"/>
    <xf numFmtId="0" fontId="1" fillId="2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40" fontId="0" fillId="0" borderId="4" xfId="0" applyNumberFormat="1" applyBorder="1"/>
    <xf numFmtId="40" fontId="0" fillId="0" borderId="6" xfId="0" applyNumberFormat="1" applyBorder="1"/>
    <xf numFmtId="40" fontId="0" fillId="0" borderId="4" xfId="0" applyNumberFormat="1" applyBorder="1" applyAlignment="1">
      <alignment horizontal="right"/>
    </xf>
    <xf numFmtId="40" fontId="1" fillId="4" borderId="4" xfId="0" applyNumberFormat="1" applyFont="1" applyFill="1" applyBorder="1" applyAlignment="1">
      <alignment horizontal="right"/>
    </xf>
    <xf numFmtId="40" fontId="0" fillId="0" borderId="6" xfId="0" applyNumberFormat="1" applyBorder="1" applyAlignment="1">
      <alignment horizontal="right"/>
    </xf>
    <xf numFmtId="39" fontId="1" fillId="4" borderId="4" xfId="0" applyNumberFormat="1" applyFont="1" applyFill="1" applyBorder="1" applyAlignment="1">
      <alignment horizontal="right"/>
    </xf>
    <xf numFmtId="39" fontId="0" fillId="0" borderId="0" xfId="0" applyNumberFormat="1"/>
    <xf numFmtId="0" fontId="1" fillId="2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4" fillId="7" borderId="0" xfId="0" applyFont="1" applyFill="1" applyAlignment="1">
      <alignment wrapText="1"/>
    </xf>
    <xf numFmtId="40" fontId="0" fillId="0" borderId="4" xfId="0" applyNumberFormat="1" applyFill="1" applyBorder="1" applyAlignment="1">
      <alignment horizontal="right"/>
    </xf>
    <xf numFmtId="9" fontId="0" fillId="0" borderId="0" xfId="1" applyFont="1"/>
    <xf numFmtId="10" fontId="0" fillId="0" borderId="0" xfId="1" applyNumberFormat="1" applyFont="1"/>
    <xf numFmtId="0" fontId="6" fillId="7" borderId="0" xfId="0" applyFont="1" applyFill="1"/>
    <xf numFmtId="0" fontId="8" fillId="7" borderId="0" xfId="0" applyFont="1" applyFill="1"/>
    <xf numFmtId="0" fontId="9" fillId="7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/>
    </xf>
    <xf numFmtId="40" fontId="0" fillId="0" borderId="4" xfId="0" applyNumberFormat="1" applyFill="1" applyBorder="1"/>
    <xf numFmtId="0" fontId="1" fillId="2" borderId="13" xfId="0" applyFont="1" applyFill="1" applyBorder="1" applyAlignment="1">
      <alignment horizontal="center" wrapText="1"/>
    </xf>
    <xf numFmtId="40" fontId="2" fillId="0" borderId="0" xfId="0" applyNumberFormat="1" applyFont="1"/>
    <xf numFmtId="40" fontId="2" fillId="0" borderId="4" xfId="0" applyNumberFormat="1" applyFont="1" applyBorder="1" applyAlignment="1">
      <alignment horizontal="right"/>
    </xf>
    <xf numFmtId="39" fontId="0" fillId="0" borderId="4" xfId="0" applyNumberFormat="1" applyBorder="1" applyAlignment="1">
      <alignment horizontal="right"/>
    </xf>
    <xf numFmtId="39" fontId="0" fillId="0" borderId="4" xfId="0" applyNumberFormat="1" applyFont="1" applyBorder="1" applyAlignment="1">
      <alignment horizontal="right"/>
    </xf>
    <xf numFmtId="40" fontId="0" fillId="0" borderId="0" xfId="0" applyNumberFormat="1"/>
    <xf numFmtId="2" fontId="0" fillId="0" borderId="0" xfId="0" applyNumberFormat="1"/>
    <xf numFmtId="39" fontId="0" fillId="0" borderId="4" xfId="0" applyNumberFormat="1" applyFill="1" applyBorder="1" applyAlignment="1">
      <alignment horizontal="right"/>
    </xf>
    <xf numFmtId="40" fontId="0" fillId="0" borderId="6" xfId="0" applyNumberFormat="1" applyFill="1" applyBorder="1"/>
    <xf numFmtId="166" fontId="0" fillId="0" borderId="0" xfId="0" applyNumberFormat="1"/>
    <xf numFmtId="4" fontId="2" fillId="0" borderId="0" xfId="0" applyNumberFormat="1" applyFont="1"/>
    <xf numFmtId="0" fontId="0" fillId="0" borderId="0" xfId="0" applyBorder="1"/>
    <xf numFmtId="0" fontId="0" fillId="0" borderId="14" xfId="0" applyBorder="1"/>
    <xf numFmtId="0" fontId="0" fillId="0" borderId="15" xfId="0" applyFont="1" applyBorder="1"/>
    <xf numFmtId="0" fontId="0" fillId="0" borderId="15" xfId="0" applyBorder="1"/>
    <xf numFmtId="0" fontId="0" fillId="0" borderId="16" xfId="0" applyFill="1" applyBorder="1"/>
    <xf numFmtId="165" fontId="0" fillId="0" borderId="0" xfId="4" applyFont="1"/>
    <xf numFmtId="0" fontId="12" fillId="0" borderId="0" xfId="0" applyFont="1"/>
    <xf numFmtId="40" fontId="0" fillId="0" borderId="6" xfId="0" applyNumberFormat="1" applyFill="1" applyBorder="1" applyAlignment="1">
      <alignment horizontal="right"/>
    </xf>
    <xf numFmtId="0" fontId="0" fillId="0" borderId="0" xfId="0" applyFont="1" applyBorder="1"/>
    <xf numFmtId="0" fontId="0" fillId="0" borderId="0" xfId="0" applyFill="1" applyBorder="1"/>
    <xf numFmtId="0" fontId="2" fillId="0" borderId="17" xfId="0" applyFont="1" applyFill="1" applyBorder="1" applyAlignment="1">
      <alignment horizontal="left"/>
    </xf>
    <xf numFmtId="165" fontId="1" fillId="2" borderId="8" xfId="4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64" fontId="0" fillId="0" borderId="0" xfId="0" applyNumberFormat="1" applyFill="1"/>
    <xf numFmtId="9" fontId="0" fillId="0" borderId="0" xfId="1" applyFont="1" applyFill="1"/>
    <xf numFmtId="40" fontId="0" fillId="0" borderId="0" xfId="0" applyNumberFormat="1" applyFill="1"/>
    <xf numFmtId="0" fontId="2" fillId="0" borderId="18" xfId="0" applyFont="1" applyFill="1" applyBorder="1" applyAlignment="1">
      <alignment horizontal="left"/>
    </xf>
    <xf numFmtId="0" fontId="0" fillId="0" borderId="10" xfId="0" applyBorder="1"/>
    <xf numFmtId="0" fontId="0" fillId="0" borderId="10" xfId="0" applyNumberFormat="1" applyBorder="1"/>
    <xf numFmtId="40" fontId="0" fillId="0" borderId="4" xfId="0" applyNumberFormat="1" applyBorder="1" applyAlignment="1">
      <alignment horizontal="left"/>
    </xf>
    <xf numFmtId="40" fontId="0" fillId="0" borderId="4" xfId="0" applyNumberFormat="1" applyBorder="1" applyAlignment="1"/>
    <xf numFmtId="40" fontId="16" fillId="0" borderId="4" xfId="3" applyNumberFormat="1" applyFont="1" applyFill="1" applyBorder="1"/>
    <xf numFmtId="40" fontId="2" fillId="0" borderId="4" xfId="0" applyNumberFormat="1" applyFont="1" applyFill="1" applyBorder="1" applyAlignment="1">
      <alignment horizontal="left"/>
    </xf>
    <xf numFmtId="40" fontId="2" fillId="0" borderId="4" xfId="0" applyNumberFormat="1" applyFont="1" applyFill="1" applyBorder="1" applyAlignment="1"/>
    <xf numFmtId="40" fontId="16" fillId="0" borderId="4" xfId="3" applyNumberFormat="1" applyFont="1" applyFill="1" applyBorder="1" applyAlignment="1">
      <alignment horizontal="right"/>
    </xf>
    <xf numFmtId="39" fontId="0" fillId="0" borderId="4" xfId="0" applyNumberFormat="1" applyBorder="1" applyAlignment="1">
      <alignment horizontal="left"/>
    </xf>
    <xf numFmtId="39" fontId="0" fillId="0" borderId="4" xfId="0" applyNumberFormat="1" applyBorder="1" applyAlignment="1"/>
    <xf numFmtId="39" fontId="2" fillId="0" borderId="4" xfId="0" applyNumberFormat="1" applyFont="1" applyFill="1" applyBorder="1" applyAlignment="1">
      <alignment horizontal="left"/>
    </xf>
    <xf numFmtId="39" fontId="2" fillId="0" borderId="4" xfId="0" applyNumberFormat="1" applyFont="1" applyFill="1" applyBorder="1" applyAlignment="1"/>
    <xf numFmtId="39" fontId="0" fillId="0" borderId="4" xfId="0" applyNumberFormat="1" applyBorder="1"/>
    <xf numFmtId="40" fontId="0" fillId="0" borderId="6" xfId="0" applyNumberFormat="1" applyBorder="1" applyAlignment="1">
      <alignment horizontal="left"/>
    </xf>
    <xf numFmtId="40" fontId="0" fillId="0" borderId="6" xfId="0" applyNumberFormat="1" applyBorder="1" applyAlignment="1"/>
    <xf numFmtId="40" fontId="16" fillId="0" borderId="6" xfId="3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40" fontId="0" fillId="0" borderId="4" xfId="0" applyNumberFormat="1" applyFill="1" applyBorder="1" applyAlignment="1">
      <alignment horizontal="left"/>
    </xf>
    <xf numFmtId="40" fontId="0" fillId="0" borderId="4" xfId="0" applyNumberFormat="1" applyFill="1" applyBorder="1" applyAlignment="1"/>
    <xf numFmtId="40" fontId="0" fillId="0" borderId="4" xfId="0" applyNumberFormat="1" applyFont="1" applyFill="1" applyBorder="1" applyAlignment="1"/>
  </cellXfs>
  <cellStyles count="134">
    <cellStyle name="20% - Énfasis1 2" xfId="82"/>
    <cellStyle name="20% - Énfasis2 2" xfId="83"/>
    <cellStyle name="20% - Énfasis3 2" xfId="84"/>
    <cellStyle name="20% - Énfasis4 2" xfId="85"/>
    <cellStyle name="20% - Énfasis5 2" xfId="86"/>
    <cellStyle name="20% - Énfasis6 2" xfId="87"/>
    <cellStyle name="40% - Énfasis1 2" xfId="88"/>
    <cellStyle name="40% - Énfasis2 2" xfId="89"/>
    <cellStyle name="40% - Énfasis3 2" xfId="90"/>
    <cellStyle name="40% - Énfasis4 2" xfId="91"/>
    <cellStyle name="40% - Énfasis5 2" xfId="92"/>
    <cellStyle name="40% - Énfasis6 2" xfId="93"/>
    <cellStyle name="60% - Énfasis1 2" xfId="94"/>
    <cellStyle name="60% - Énfasis2 2" xfId="95"/>
    <cellStyle name="60% - Énfasis3 2" xfId="96"/>
    <cellStyle name="60% - Énfasis4 2" xfId="97"/>
    <cellStyle name="60% - Énfasis5 2" xfId="98"/>
    <cellStyle name="60% - Énfasis6 2" xfId="99"/>
    <cellStyle name="Buena 2" xfId="100"/>
    <cellStyle name="Cálculo 2" xfId="101"/>
    <cellStyle name="Celda de comprobación 2" xfId="102"/>
    <cellStyle name="Celda vinculada 2" xfId="103"/>
    <cellStyle name="Comma 2 3" xfId="35"/>
    <cellStyle name="Comma 4" xfId="34"/>
    <cellStyle name="Encabezado 1 2" xfId="20"/>
    <cellStyle name="Encabezado 1 3" xfId="31"/>
    <cellStyle name="Encabezado 4 2" xfId="104"/>
    <cellStyle name="Énfasis1 2" xfId="105"/>
    <cellStyle name="Énfasis2 2" xfId="106"/>
    <cellStyle name="Énfasis3 2" xfId="107"/>
    <cellStyle name="Énfasis4 2" xfId="108"/>
    <cellStyle name="Énfasis5 2" xfId="109"/>
    <cellStyle name="Énfasis6 2" xfId="110"/>
    <cellStyle name="Entrada 2" xfId="111"/>
    <cellStyle name="Euro" xfId="6"/>
    <cellStyle name="Incorrecto 2" xfId="112"/>
    <cellStyle name="Millares" xfId="4" builtinId="3"/>
    <cellStyle name="Millares 10 13" xfId="67"/>
    <cellStyle name="Millares 10 13 2" xfId="61"/>
    <cellStyle name="Millares 10 2" xfId="79"/>
    <cellStyle name="Millares 10 2 11" xfId="65"/>
    <cellStyle name="Millares 15 2 2" xfId="57"/>
    <cellStyle name="Millares 2" xfId="3"/>
    <cellStyle name="Millares 2 10" xfId="32"/>
    <cellStyle name="Millares 2 10 8" xfId="63"/>
    <cellStyle name="Millares 2 14 3" xfId="77"/>
    <cellStyle name="Millares 2 2" xfId="17"/>
    <cellStyle name="Millares 2 2 2 4 2" xfId="74"/>
    <cellStyle name="Millares 2 3" xfId="33"/>
    <cellStyle name="Millares 2 4" xfId="39"/>
    <cellStyle name="Millares 2 5" xfId="42"/>
    <cellStyle name="Millares 2 6" xfId="54"/>
    <cellStyle name="Millares 3" xfId="8"/>
    <cellStyle name="Millares 3 2" xfId="12"/>
    <cellStyle name="Millares 3 2 2" xfId="37"/>
    <cellStyle name="Millares 3 3" xfId="52"/>
    <cellStyle name="Millares 39" xfId="53"/>
    <cellStyle name="Millares 4" xfId="23"/>
    <cellStyle name="Millares 5" xfId="27"/>
    <cellStyle name="Millares 5 15" xfId="62"/>
    <cellStyle name="Millares 5 2" xfId="80"/>
    <cellStyle name="Millares 5 2 15" xfId="76"/>
    <cellStyle name="Millares 6" xfId="11"/>
    <cellStyle name="Millares 7" xfId="10"/>
    <cellStyle name="Millares 9" xfId="38"/>
    <cellStyle name="Moneda 4" xfId="16"/>
    <cellStyle name="Neutral 2" xfId="113"/>
    <cellStyle name="Normal" xfId="0" builtinId="0"/>
    <cellStyle name="Normal 10" xfId="30"/>
    <cellStyle name="Normal 10 12" xfId="58"/>
    <cellStyle name="Normal 10 6" xfId="78"/>
    <cellStyle name="Normal 11" xfId="114"/>
    <cellStyle name="Normal 11 17" xfId="70"/>
    <cellStyle name="Normal 11 9" xfId="66"/>
    <cellStyle name="Normal 12 2" xfId="115"/>
    <cellStyle name="Normal 15" xfId="14"/>
    <cellStyle name="Normal 154" xfId="59"/>
    <cellStyle name="Normal 16" xfId="116"/>
    <cellStyle name="Normal 17 2 10" xfId="56"/>
    <cellStyle name="Normal 17 2 2" xfId="75"/>
    <cellStyle name="Normal 17 2 2 6" xfId="64"/>
    <cellStyle name="Normal 17 2 2 6 2" xfId="73"/>
    <cellStyle name="Normal 198" xfId="71"/>
    <cellStyle name="Normal 2" xfId="2"/>
    <cellStyle name="Normal 2 2" xfId="7"/>
    <cellStyle name="Normal 2 2 2" xfId="43"/>
    <cellStyle name="Normal 2 2 3" xfId="117"/>
    <cellStyle name="Normal 2 3" xfId="81"/>
    <cellStyle name="Normal 2 5 10" xfId="68"/>
    <cellStyle name="Normal 2 5 2 13" xfId="69"/>
    <cellStyle name="Normal 2_BalanzaCrediglobex" xfId="29"/>
    <cellStyle name="Normal 3" xfId="15"/>
    <cellStyle name="Normal 3 2" xfId="44"/>
    <cellStyle name="Normal 3 2 2" xfId="119"/>
    <cellStyle name="Normal 3 3" xfId="118"/>
    <cellStyle name="Normal 3 7" xfId="60"/>
    <cellStyle name="Normal 3_SIG_A_Resumen 2" xfId="5"/>
    <cellStyle name="Normal 4" xfId="19"/>
    <cellStyle name="Normal 4 2" xfId="24"/>
    <cellStyle name="Normal 4 3" xfId="45"/>
    <cellStyle name="Normal 5" xfId="25"/>
    <cellStyle name="Normal 5 2" xfId="51"/>
    <cellStyle name="Normal 5 3" xfId="40"/>
    <cellStyle name="Normal 5 4" xfId="55"/>
    <cellStyle name="Normal 57" xfId="72"/>
    <cellStyle name="Normal 6" xfId="22"/>
    <cellStyle name="Normal 6 2" xfId="46"/>
    <cellStyle name="Normal 67" xfId="120"/>
    <cellStyle name="Normal 7" xfId="26"/>
    <cellStyle name="Normal 7 2" xfId="47"/>
    <cellStyle name="Normal 8" xfId="28"/>
    <cellStyle name="Normal 8 2" xfId="48"/>
    <cellStyle name="Normal 8 3" xfId="50"/>
    <cellStyle name="Normal 8 4" xfId="41"/>
    <cellStyle name="Normal 80" xfId="121"/>
    <cellStyle name="Normal 9" xfId="9"/>
    <cellStyle name="Normal 9 2" xfId="36"/>
    <cellStyle name="Normal 9 3" xfId="49"/>
    <cellStyle name="Normal 91" xfId="122"/>
    <cellStyle name="Normal 96" xfId="123"/>
    <cellStyle name="Notas 2" xfId="124"/>
    <cellStyle name="Porcentaje" xfId="1" builtinId="5"/>
    <cellStyle name="Porcentaje 2" xfId="13"/>
    <cellStyle name="Porcentaje 2 2" xfId="125"/>
    <cellStyle name="Porcentual 2" xfId="18"/>
    <cellStyle name="Salida 2" xfId="126"/>
    <cellStyle name="Texto de advertencia 2" xfId="127"/>
    <cellStyle name="Texto explicativo 2" xfId="128"/>
    <cellStyle name="Título 1 2" xfId="21"/>
    <cellStyle name="Título 1 2 2" xfId="130"/>
    <cellStyle name="Título 2 2" xfId="131"/>
    <cellStyle name="Título 3 2" xfId="132"/>
    <cellStyle name="Título 4" xfId="129"/>
    <cellStyle name="Total 2" xfId="133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153939</xdr:rowOff>
    </xdr:to>
    <xdr:pic>
      <xdr:nvPicPr>
        <xdr:cNvPr id="3" name="Imagen 2" descr="CONA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6061" cy="892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5</xdr:row>
      <xdr:rowOff>14064</xdr:rowOff>
    </xdr:to>
    <xdr:pic>
      <xdr:nvPicPr>
        <xdr:cNvPr id="2" name="Imagen 1" descr="CONA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7675" cy="928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AN65"/>
  <sheetViews>
    <sheetView tabSelected="1" zoomScale="40" zoomScaleNormal="40" workbookViewId="0">
      <pane xSplit="1" ySplit="12" topLeftCell="C13" activePane="bottomRight" state="frozen"/>
      <selection pane="topRight" activeCell="B1" sqref="B1"/>
      <selection pane="bottomLeft" activeCell="A14" sqref="A14"/>
      <selection pane="bottomRight" activeCell="Y50" sqref="Y50"/>
    </sheetView>
  </sheetViews>
  <sheetFormatPr baseColWidth="10" defaultRowHeight="14.4" x14ac:dyDescent="0.3"/>
  <cols>
    <col min="1" max="1" width="58.5546875" bestFit="1" customWidth="1"/>
    <col min="2" max="2" width="17.44140625" hidden="1" customWidth="1"/>
    <col min="3" max="3" width="23.6640625" customWidth="1"/>
    <col min="4" max="4" width="20.6640625" customWidth="1"/>
    <col min="5" max="5" width="21.77734375" customWidth="1"/>
    <col min="6" max="6" width="23.33203125" customWidth="1"/>
    <col min="7" max="7" width="20.33203125" customWidth="1"/>
    <col min="8" max="8" width="21.109375" customWidth="1"/>
    <col min="9" max="9" width="18" customWidth="1"/>
    <col min="10" max="10" width="20.88671875" customWidth="1"/>
    <col min="11" max="11" width="21.88671875" customWidth="1"/>
    <col min="12" max="12" width="24.6640625" customWidth="1"/>
    <col min="13" max="13" width="23" customWidth="1"/>
    <col min="14" max="14" width="20.109375" customWidth="1"/>
    <col min="15" max="15" width="20.21875" customWidth="1"/>
    <col min="16" max="16" width="20" customWidth="1"/>
    <col min="17" max="17" width="22.88671875" customWidth="1"/>
    <col min="18" max="18" width="20.44140625" customWidth="1"/>
    <col min="19" max="19" width="19.88671875" customWidth="1"/>
    <col min="20" max="20" width="25.77734375" customWidth="1"/>
    <col min="21" max="21" width="20.33203125" customWidth="1"/>
    <col min="22" max="22" width="22.44140625" customWidth="1"/>
    <col min="23" max="23" width="29.88671875" bestFit="1" customWidth="1"/>
    <col min="24" max="24" width="40.109375" bestFit="1" customWidth="1"/>
    <col min="25" max="25" width="24" bestFit="1" customWidth="1"/>
    <col min="26" max="26" width="25.44140625" bestFit="1" customWidth="1"/>
    <col min="27" max="27" width="24.33203125" bestFit="1" customWidth="1"/>
    <col min="28" max="28" width="21.77734375" bestFit="1" customWidth="1"/>
    <col min="29" max="29" width="26.77734375" bestFit="1" customWidth="1"/>
    <col min="30" max="30" width="20.109375" bestFit="1" customWidth="1"/>
    <col min="31" max="31" width="21.5546875" bestFit="1" customWidth="1"/>
    <col min="32" max="32" width="27.109375" bestFit="1" customWidth="1"/>
    <col min="33" max="33" width="45.109375" bestFit="1" customWidth="1"/>
    <col min="34" max="34" width="20.109375" bestFit="1" customWidth="1"/>
    <col min="35" max="35" width="21" bestFit="1" customWidth="1"/>
    <col min="36" max="36" width="22.109375" bestFit="1" customWidth="1"/>
    <col min="37" max="37" width="23.44140625" customWidth="1"/>
    <col min="38" max="38" width="25.109375" bestFit="1" customWidth="1"/>
    <col min="39" max="39" width="16.5546875" bestFit="1" customWidth="1"/>
    <col min="40" max="40" width="14" bestFit="1" customWidth="1"/>
  </cols>
  <sheetData>
    <row r="3" spans="1:39" x14ac:dyDescent="0.3"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4"/>
      <c r="AM3" s="29"/>
    </row>
    <row r="4" spans="1:39" x14ac:dyDescent="0.3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5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39" x14ac:dyDescent="0.3">
      <c r="C5" s="62"/>
      <c r="D5" s="62"/>
      <c r="E5" s="62"/>
      <c r="F5" s="62"/>
      <c r="G5" s="62"/>
      <c r="H5" s="62"/>
      <c r="I5" s="62"/>
      <c r="J5" s="62"/>
      <c r="K5" s="64"/>
      <c r="L5" s="62"/>
      <c r="M5" s="62"/>
      <c r="N5" s="62"/>
      <c r="O5" s="62"/>
      <c r="P5" s="62"/>
      <c r="Q5" s="62"/>
      <c r="R5" s="63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5"/>
      <c r="AG5" s="62"/>
      <c r="AH5" s="62"/>
      <c r="AI5" s="62"/>
      <c r="AJ5" s="62"/>
      <c r="AK5" s="62"/>
      <c r="AL5" s="64"/>
    </row>
    <row r="6" spans="1:39" x14ac:dyDescent="0.3"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9" x14ac:dyDescent="0.3">
      <c r="A7" s="2" t="s">
        <v>29</v>
      </c>
      <c r="C7" s="62"/>
      <c r="D7" s="62"/>
      <c r="E7" s="62"/>
      <c r="F7" s="65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39" ht="16.2" x14ac:dyDescent="0.3">
      <c r="A8" s="31" t="s">
        <v>95</v>
      </c>
      <c r="C8" s="62"/>
      <c r="D8" s="62"/>
      <c r="E8" s="62"/>
      <c r="F8" s="62"/>
      <c r="G8" s="65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9" x14ac:dyDescent="0.3">
      <c r="A9" s="2" t="s">
        <v>108</v>
      </c>
      <c r="C9" s="62"/>
      <c r="D9" s="62"/>
      <c r="E9" s="62"/>
      <c r="F9" s="62"/>
      <c r="G9" s="62"/>
      <c r="H9" s="62"/>
      <c r="I9" s="62"/>
      <c r="J9" s="65"/>
      <c r="K9" s="62"/>
      <c r="L9" s="65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1:39" ht="13.2" customHeight="1" x14ac:dyDescent="0.3">
      <c r="A10" s="2" t="s">
        <v>30</v>
      </c>
      <c r="C10" s="62"/>
      <c r="D10" s="62"/>
      <c r="E10" s="62"/>
      <c r="F10" s="62"/>
      <c r="G10" s="62"/>
      <c r="H10" s="62"/>
      <c r="I10" s="62"/>
      <c r="J10" s="65"/>
      <c r="K10" s="62"/>
      <c r="L10" s="65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39" ht="19.8" customHeight="1" thickBot="1" x14ac:dyDescent="0.35">
      <c r="A11" s="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:39" ht="27" customHeight="1" x14ac:dyDescent="0.3">
      <c r="A12" s="1" t="s">
        <v>96</v>
      </c>
      <c r="B12" s="22" t="s">
        <v>105</v>
      </c>
      <c r="C12" s="25" t="s">
        <v>62</v>
      </c>
      <c r="D12" s="25" t="s">
        <v>63</v>
      </c>
      <c r="E12" s="25" t="s">
        <v>64</v>
      </c>
      <c r="F12" s="26" t="s">
        <v>65</v>
      </c>
      <c r="G12" s="26" t="s">
        <v>66</v>
      </c>
      <c r="H12" s="25" t="s">
        <v>67</v>
      </c>
      <c r="I12" s="25" t="s">
        <v>68</v>
      </c>
      <c r="J12" s="25" t="s">
        <v>69</v>
      </c>
      <c r="K12" s="25" t="s">
        <v>70</v>
      </c>
      <c r="L12" s="25" t="s">
        <v>100</v>
      </c>
      <c r="M12" s="25" t="s">
        <v>106</v>
      </c>
      <c r="N12" s="26" t="s">
        <v>101</v>
      </c>
      <c r="O12" s="26" t="s">
        <v>71</v>
      </c>
      <c r="P12" s="26" t="s">
        <v>94</v>
      </c>
      <c r="Q12" s="25" t="s">
        <v>72</v>
      </c>
      <c r="R12" s="25" t="s">
        <v>73</v>
      </c>
      <c r="S12" s="26" t="s">
        <v>90</v>
      </c>
      <c r="T12" s="26" t="s">
        <v>74</v>
      </c>
      <c r="U12" s="25" t="s">
        <v>75</v>
      </c>
      <c r="V12" s="26" t="s">
        <v>76</v>
      </c>
      <c r="W12" s="26" t="s">
        <v>77</v>
      </c>
      <c r="X12" s="35" t="s">
        <v>78</v>
      </c>
      <c r="Y12" s="26" t="s">
        <v>79</v>
      </c>
      <c r="Z12" s="38" t="s">
        <v>80</v>
      </c>
      <c r="AA12" s="22" t="s">
        <v>93</v>
      </c>
      <c r="AB12" s="26" t="s">
        <v>81</v>
      </c>
      <c r="AC12" s="26" t="s">
        <v>82</v>
      </c>
      <c r="AD12" s="25" t="s">
        <v>83</v>
      </c>
      <c r="AE12" s="25" t="s">
        <v>84</v>
      </c>
      <c r="AF12" s="26" t="s">
        <v>85</v>
      </c>
      <c r="AG12" s="26" t="s">
        <v>104</v>
      </c>
      <c r="AH12" s="26" t="s">
        <v>102</v>
      </c>
      <c r="AI12" s="25" t="s">
        <v>103</v>
      </c>
      <c r="AJ12" s="34" t="s">
        <v>98</v>
      </c>
      <c r="AK12" s="34" t="s">
        <v>99</v>
      </c>
      <c r="AL12" s="25" t="s">
        <v>86</v>
      </c>
    </row>
    <row r="13" spans="1:39" x14ac:dyDescent="0.3">
      <c r="A13" s="3" t="s">
        <v>0</v>
      </c>
      <c r="B13" s="66"/>
      <c r="C13" s="67"/>
      <c r="D13" s="67"/>
      <c r="E13" s="67"/>
      <c r="F13" s="67"/>
      <c r="G13" s="67"/>
      <c r="H13" s="67"/>
      <c r="I13" s="68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39" x14ac:dyDescent="0.3">
      <c r="A14" s="4" t="s">
        <v>1</v>
      </c>
      <c r="B14" s="69"/>
      <c r="C14" s="17">
        <v>1740961.84</v>
      </c>
      <c r="D14" s="17">
        <v>4329533.55</v>
      </c>
      <c r="E14" s="17">
        <v>4815117.63</v>
      </c>
      <c r="F14" s="17">
        <v>34066562.75</v>
      </c>
      <c r="G14" s="17">
        <v>4975188.7</v>
      </c>
      <c r="H14" s="17">
        <v>817885.37</v>
      </c>
      <c r="I14" s="15">
        <v>536396.72</v>
      </c>
      <c r="J14" s="15">
        <v>2250696.4600000037</v>
      </c>
      <c r="K14" s="15">
        <v>3308786.28</v>
      </c>
      <c r="L14" s="15">
        <v>5608218.5099999998</v>
      </c>
      <c r="M14" s="15">
        <v>12999458.9</v>
      </c>
      <c r="N14" s="70">
        <v>3488076.79</v>
      </c>
      <c r="O14" s="15">
        <v>96813.82</v>
      </c>
      <c r="P14" s="15">
        <v>3508553.0500000003</v>
      </c>
      <c r="Q14" s="15">
        <v>14994560.75</v>
      </c>
      <c r="R14" s="15">
        <v>3671714.85</v>
      </c>
      <c r="S14" s="70">
        <v>597951.5</v>
      </c>
      <c r="T14" s="15">
        <v>106309842.21000001</v>
      </c>
      <c r="U14" s="15">
        <v>2526805.6800000002</v>
      </c>
      <c r="V14" s="15">
        <v>75151555.560000002</v>
      </c>
      <c r="W14" s="15">
        <v>7483060.5800000001</v>
      </c>
      <c r="X14" s="15">
        <v>24305442.399999999</v>
      </c>
      <c r="Y14" s="15">
        <v>10874814.280000001</v>
      </c>
      <c r="Z14" s="15">
        <v>3192672.8</v>
      </c>
      <c r="AA14" s="15">
        <v>-5210885.8299999991</v>
      </c>
      <c r="AB14" s="15">
        <v>100875330.47</v>
      </c>
      <c r="AC14" s="70">
        <v>779546.73999999929</v>
      </c>
      <c r="AD14" s="15">
        <v>18665472.309999999</v>
      </c>
      <c r="AE14" s="15">
        <v>854603.2</v>
      </c>
      <c r="AF14" s="15">
        <v>29824038.010000002</v>
      </c>
      <c r="AG14" s="15">
        <v>114750633.45</v>
      </c>
      <c r="AH14" s="15">
        <v>1808559.36</v>
      </c>
      <c r="AI14" s="37">
        <v>34735732.159999996</v>
      </c>
      <c r="AJ14" s="70">
        <v>469756.84</v>
      </c>
      <c r="AK14" s="15">
        <v>36195423.860000014</v>
      </c>
      <c r="AL14" s="15">
        <f>+SUM(B14:AK14)</f>
        <v>665398881.55000007</v>
      </c>
    </row>
    <row r="15" spans="1:39" x14ac:dyDescent="0.3">
      <c r="A15" s="4" t="s">
        <v>2</v>
      </c>
      <c r="B15" s="69"/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5">
        <v>0</v>
      </c>
      <c r="J15" s="15">
        <v>1092596.25</v>
      </c>
      <c r="K15" s="15">
        <v>0</v>
      </c>
      <c r="L15" s="15">
        <v>0</v>
      </c>
      <c r="M15" s="15">
        <v>0</v>
      </c>
      <c r="N15" s="70">
        <v>0</v>
      </c>
      <c r="O15" s="15">
        <v>0</v>
      </c>
      <c r="P15" s="15">
        <v>0</v>
      </c>
      <c r="Q15" s="15">
        <v>0</v>
      </c>
      <c r="R15" s="15">
        <v>0</v>
      </c>
      <c r="S15" s="70">
        <v>0</v>
      </c>
      <c r="T15" s="15">
        <v>177002236.10999998</v>
      </c>
      <c r="U15" s="15">
        <v>0</v>
      </c>
      <c r="V15" s="37">
        <v>0</v>
      </c>
      <c r="W15" s="15">
        <v>0</v>
      </c>
      <c r="X15" s="15">
        <v>0</v>
      </c>
      <c r="Y15" s="15">
        <v>0</v>
      </c>
      <c r="Z15" s="15">
        <v>90128.4</v>
      </c>
      <c r="AA15" s="15">
        <v>0</v>
      </c>
      <c r="AB15" s="15">
        <v>0</v>
      </c>
      <c r="AC15" s="70">
        <v>0</v>
      </c>
      <c r="AD15" s="15">
        <v>0</v>
      </c>
      <c r="AE15" s="37">
        <v>0</v>
      </c>
      <c r="AF15" s="15">
        <v>0</v>
      </c>
      <c r="AG15" s="15">
        <v>0</v>
      </c>
      <c r="AH15" s="15">
        <v>0</v>
      </c>
      <c r="AI15" s="37">
        <v>25638658.890000001</v>
      </c>
      <c r="AJ15" s="70">
        <v>0</v>
      </c>
      <c r="AK15" s="15">
        <v>0</v>
      </c>
      <c r="AL15" s="15">
        <f t="shared" ref="AL15:AL23" si="0">+SUM(B15:AK15)</f>
        <v>203823619.64999998</v>
      </c>
    </row>
    <row r="16" spans="1:39" s="62" customFormat="1" x14ac:dyDescent="0.3">
      <c r="A16" s="83" t="s">
        <v>3</v>
      </c>
      <c r="B16" s="84"/>
      <c r="C16" s="28">
        <v>133090759.06</v>
      </c>
      <c r="D16" s="28">
        <v>45832134.270000003</v>
      </c>
      <c r="E16" s="28">
        <v>75230389.480000004</v>
      </c>
      <c r="F16" s="28">
        <v>211069187.17999998</v>
      </c>
      <c r="G16" s="28">
        <v>43710994.859999999</v>
      </c>
      <c r="H16" s="28">
        <v>83509816.069999993</v>
      </c>
      <c r="I16" s="37">
        <v>8193055.9000000004</v>
      </c>
      <c r="J16" s="37">
        <v>37163700.390000001</v>
      </c>
      <c r="K16" s="37">
        <v>88134378.129999995</v>
      </c>
      <c r="L16" s="37">
        <v>124136356.46000001</v>
      </c>
      <c r="M16" s="37">
        <v>61295030.090000004</v>
      </c>
      <c r="N16" s="85">
        <v>92837382.829999998</v>
      </c>
      <c r="O16" s="37">
        <v>20387262.969999999</v>
      </c>
      <c r="P16" s="37">
        <v>42396996.610000007</v>
      </c>
      <c r="Q16" s="37">
        <v>96254220.349999994</v>
      </c>
      <c r="R16" s="37">
        <v>84291284.450000003</v>
      </c>
      <c r="S16" s="85">
        <v>9400430.2300000004</v>
      </c>
      <c r="T16" s="37">
        <v>457184958.90999997</v>
      </c>
      <c r="U16" s="37">
        <v>13522079.279999999</v>
      </c>
      <c r="V16" s="37">
        <v>690780918.70000005</v>
      </c>
      <c r="W16" s="37">
        <v>664876226.46000004</v>
      </c>
      <c r="X16" s="37">
        <v>1573803232.6399999</v>
      </c>
      <c r="Y16" s="37">
        <v>846065859.53999996</v>
      </c>
      <c r="Z16" s="37">
        <v>53702565.329999998</v>
      </c>
      <c r="AA16" s="37">
        <v>538517226.92999995</v>
      </c>
      <c r="AB16" s="37">
        <v>387858396.44</v>
      </c>
      <c r="AC16" s="85">
        <v>28051290.390000004</v>
      </c>
      <c r="AD16" s="37">
        <v>48108966.579999998</v>
      </c>
      <c r="AE16" s="37">
        <v>160564026.40000001</v>
      </c>
      <c r="AF16" s="37">
        <v>769197713.13999999</v>
      </c>
      <c r="AG16" s="37">
        <v>720649226.44000006</v>
      </c>
      <c r="AH16" s="37">
        <v>20089833.350000001</v>
      </c>
      <c r="AI16" s="37">
        <v>335702665.38999999</v>
      </c>
      <c r="AJ16" s="37">
        <v>17966393.379999999</v>
      </c>
      <c r="AK16" s="37">
        <v>1265019224.2500002</v>
      </c>
      <c r="AL16" s="15">
        <f t="shared" si="0"/>
        <v>9848594182.8800011</v>
      </c>
    </row>
    <row r="17" spans="1:40" s="62" customFormat="1" x14ac:dyDescent="0.3">
      <c r="A17" s="83" t="s">
        <v>92</v>
      </c>
      <c r="B17" s="84"/>
      <c r="C17" s="28">
        <v>131407701.94999999</v>
      </c>
      <c r="D17" s="28">
        <v>46481823.667999998</v>
      </c>
      <c r="E17" s="28">
        <v>66875490.380000003</v>
      </c>
      <c r="F17" s="28">
        <v>204190491.25000003</v>
      </c>
      <c r="G17" s="28">
        <v>46427245.700000003</v>
      </c>
      <c r="H17" s="28">
        <v>95957976.24000001</v>
      </c>
      <c r="I17" s="37">
        <v>9040864.4199999999</v>
      </c>
      <c r="J17" s="37">
        <v>35853846.399999999</v>
      </c>
      <c r="K17" s="37">
        <v>90994749.54990001</v>
      </c>
      <c r="L17" s="37">
        <v>132231616.10000016</v>
      </c>
      <c r="M17" s="37">
        <v>63573967.530000001</v>
      </c>
      <c r="N17" s="85">
        <v>103571429.23999999</v>
      </c>
      <c r="O17" s="37">
        <v>14312197.050000001</v>
      </c>
      <c r="P17" s="85">
        <v>44788886.280000001</v>
      </c>
      <c r="Q17" s="37">
        <v>98845346.360000014</v>
      </c>
      <c r="R17" s="37">
        <v>86162626.483699992</v>
      </c>
      <c r="S17" s="85">
        <v>9879816.0600000005</v>
      </c>
      <c r="T17" s="37">
        <v>485974219.03000003</v>
      </c>
      <c r="U17" s="37">
        <v>13631094.549999999</v>
      </c>
      <c r="V17" s="37">
        <v>677087382.71999991</v>
      </c>
      <c r="W17" s="37">
        <v>687235829.0200001</v>
      </c>
      <c r="X17" s="37">
        <v>1631162423.79</v>
      </c>
      <c r="Y17" s="37">
        <v>993912159.00999999</v>
      </c>
      <c r="Z17" s="37">
        <v>55379580.260000005</v>
      </c>
      <c r="AA17" s="37">
        <v>542246043.6699996</v>
      </c>
      <c r="AB17" s="37">
        <v>384903444.90690917</v>
      </c>
      <c r="AC17" s="85">
        <v>23081192.550000004</v>
      </c>
      <c r="AD17" s="37">
        <v>50782457.640000001</v>
      </c>
      <c r="AE17" s="37">
        <v>192182239.88999999</v>
      </c>
      <c r="AF17" s="37">
        <v>753235007.46000004</v>
      </c>
      <c r="AG17" s="37">
        <v>718063127.95000005</v>
      </c>
      <c r="AH17" s="37">
        <v>20091308.520000003</v>
      </c>
      <c r="AI17" s="37">
        <v>336120692.62000006</v>
      </c>
      <c r="AJ17" s="85">
        <v>18927329.870000001</v>
      </c>
      <c r="AK17" s="37">
        <v>1288778689.24</v>
      </c>
      <c r="AL17" s="37">
        <f t="shared" si="0"/>
        <v>10153390297.358511</v>
      </c>
    </row>
    <row r="18" spans="1:40" s="62" customFormat="1" x14ac:dyDescent="0.3">
      <c r="A18" s="83" t="s">
        <v>91</v>
      </c>
      <c r="B18" s="84"/>
      <c r="C18" s="28">
        <v>-45170526.310000002</v>
      </c>
      <c r="D18" s="28">
        <v>-1909900.55</v>
      </c>
      <c r="E18" s="28">
        <v>-4591158.6399999997</v>
      </c>
      <c r="F18" s="28">
        <v>-3935679.21</v>
      </c>
      <c r="G18" s="28">
        <v>-4016605.93</v>
      </c>
      <c r="H18" s="28">
        <v>-12906161.98</v>
      </c>
      <c r="I18" s="37">
        <v>-847808.52</v>
      </c>
      <c r="J18" s="37">
        <v>-4071653.3800000018</v>
      </c>
      <c r="K18" s="37">
        <v>-5183869.1900000004</v>
      </c>
      <c r="L18" s="37">
        <v>-8576799.5500000007</v>
      </c>
      <c r="M18" s="37">
        <v>-2278937.44</v>
      </c>
      <c r="N18" s="37">
        <v>-14151542.32</v>
      </c>
      <c r="O18" s="37">
        <v>-385555.03</v>
      </c>
      <c r="P18" s="37">
        <v>-3196816.79</v>
      </c>
      <c r="Q18" s="37">
        <v>-4163258.52</v>
      </c>
      <c r="R18" s="37">
        <v>-4257065.49</v>
      </c>
      <c r="S18" s="37">
        <v>-601094.81999999995</v>
      </c>
      <c r="T18" s="37">
        <v>-50019101.07</v>
      </c>
      <c r="U18" s="37">
        <v>-506739.27</v>
      </c>
      <c r="V18" s="37">
        <v>-15200453.109999999</v>
      </c>
      <c r="W18" s="37">
        <v>-56978221.969999999</v>
      </c>
      <c r="X18" s="37">
        <v>-188657354.88</v>
      </c>
      <c r="Y18" s="37">
        <v>-149305739.91999999</v>
      </c>
      <c r="Z18" s="37">
        <v>-2899124.67</v>
      </c>
      <c r="AA18" s="37">
        <v>-14279972.779999999</v>
      </c>
      <c r="AB18" s="37">
        <v>-12905749.67</v>
      </c>
      <c r="AC18" s="37">
        <v>-1748093.1</v>
      </c>
      <c r="AD18" s="37">
        <v>-3763443.93</v>
      </c>
      <c r="AE18" s="37">
        <v>-31618213.487916</v>
      </c>
      <c r="AF18" s="37">
        <v>-15632819.16</v>
      </c>
      <c r="AG18" s="37">
        <v>-16949383.25</v>
      </c>
      <c r="AH18" s="37">
        <v>-401826.17</v>
      </c>
      <c r="AI18" s="37">
        <v>-10090095.9</v>
      </c>
      <c r="AJ18" s="37">
        <v>-1380077.16</v>
      </c>
      <c r="AK18" s="37">
        <v>-79153916.109999999</v>
      </c>
      <c r="AL18" s="37">
        <f t="shared" si="0"/>
        <v>-771734759.27791572</v>
      </c>
    </row>
    <row r="19" spans="1:40" x14ac:dyDescent="0.3">
      <c r="A19" s="4" t="s">
        <v>4</v>
      </c>
      <c r="B19" s="69"/>
      <c r="C19" s="17">
        <v>0</v>
      </c>
      <c r="D19" s="17">
        <v>0</v>
      </c>
      <c r="E19" s="17">
        <v>20742001.399999999</v>
      </c>
      <c r="F19" s="17">
        <v>253097.25</v>
      </c>
      <c r="G19" s="17">
        <v>1236784.57</v>
      </c>
      <c r="H19" s="17">
        <v>0</v>
      </c>
      <c r="I19" s="15">
        <v>828.28</v>
      </c>
      <c r="J19" s="15">
        <v>8050825.4399999995</v>
      </c>
      <c r="K19" s="15">
        <v>0</v>
      </c>
      <c r="L19" s="15">
        <v>26846.83</v>
      </c>
      <c r="M19" s="15">
        <v>1072095.1599999999</v>
      </c>
      <c r="N19" s="70">
        <v>218960.33000000002</v>
      </c>
      <c r="O19" s="15">
        <v>0</v>
      </c>
      <c r="P19" s="15">
        <v>0</v>
      </c>
      <c r="Q19" s="15">
        <v>3163456.82</v>
      </c>
      <c r="R19" s="15">
        <v>731172.24</v>
      </c>
      <c r="S19" s="70">
        <v>0</v>
      </c>
      <c r="T19" s="15">
        <v>3074314.7910000146</v>
      </c>
      <c r="U19" s="15">
        <v>0</v>
      </c>
      <c r="V19" s="15">
        <v>0</v>
      </c>
      <c r="W19" s="15">
        <v>0</v>
      </c>
      <c r="X19" s="15">
        <v>0</v>
      </c>
      <c r="Y19" s="15">
        <v>3785093.89</v>
      </c>
      <c r="Z19" s="15">
        <v>78400</v>
      </c>
      <c r="AA19" s="15">
        <v>0</v>
      </c>
      <c r="AB19" s="15">
        <v>8225377.0700000003</v>
      </c>
      <c r="AC19" s="70">
        <v>839842.2300000001</v>
      </c>
      <c r="AD19" s="15">
        <v>916156.88</v>
      </c>
      <c r="AE19" s="15">
        <v>42054294.189999998</v>
      </c>
      <c r="AF19" s="15">
        <v>0</v>
      </c>
      <c r="AG19" s="15">
        <v>0</v>
      </c>
      <c r="AH19" s="15">
        <v>0</v>
      </c>
      <c r="AI19" s="37">
        <v>1651897.8</v>
      </c>
      <c r="AJ19" s="70">
        <v>78574.3</v>
      </c>
      <c r="AK19" s="15">
        <v>0</v>
      </c>
      <c r="AL19" s="15">
        <f t="shared" si="0"/>
        <v>96200019.471000001</v>
      </c>
    </row>
    <row r="20" spans="1:40" x14ac:dyDescent="0.3">
      <c r="A20" s="4" t="s">
        <v>5</v>
      </c>
      <c r="B20" s="69"/>
      <c r="C20" s="17">
        <v>31134183.059999999</v>
      </c>
      <c r="D20" s="17">
        <v>644620.73</v>
      </c>
      <c r="E20" s="17">
        <v>10795043.039999999</v>
      </c>
      <c r="F20" s="17">
        <v>73505930.189999998</v>
      </c>
      <c r="G20" s="17">
        <v>302949.84000000003</v>
      </c>
      <c r="H20" s="17">
        <v>1678979.96</v>
      </c>
      <c r="I20" s="15">
        <v>145651.9</v>
      </c>
      <c r="J20" s="15">
        <v>7368263.5299999993</v>
      </c>
      <c r="K20" s="15">
        <v>1747156.18</v>
      </c>
      <c r="L20" s="15">
        <v>10853926.52</v>
      </c>
      <c r="M20" s="15">
        <v>8827471.3000000007</v>
      </c>
      <c r="N20" s="70">
        <v>32255433.449999999</v>
      </c>
      <c r="O20" s="15">
        <v>1262714.48</v>
      </c>
      <c r="P20" s="15">
        <v>69226193.74000001</v>
      </c>
      <c r="Q20" s="15">
        <v>2615465.33</v>
      </c>
      <c r="R20" s="15">
        <v>1046051.46</v>
      </c>
      <c r="S20" s="70">
        <v>1011269.5</v>
      </c>
      <c r="T20" s="15">
        <v>174385415.75</v>
      </c>
      <c r="U20" s="15">
        <v>259037.09</v>
      </c>
      <c r="V20" s="15">
        <v>855039.04</v>
      </c>
      <c r="W20" s="15">
        <v>43993204.25</v>
      </c>
      <c r="X20" s="15">
        <v>535172243.06999999</v>
      </c>
      <c r="Y20" s="15">
        <v>0</v>
      </c>
      <c r="Z20" s="15">
        <v>867471.47</v>
      </c>
      <c r="AA20" s="15">
        <v>1264536.9800000002</v>
      </c>
      <c r="AB20" s="15">
        <v>7625787.75</v>
      </c>
      <c r="AC20" s="70">
        <v>336694.66000000003</v>
      </c>
      <c r="AD20" s="15">
        <v>994496.79</v>
      </c>
      <c r="AE20" s="15">
        <v>5989485.5300000003</v>
      </c>
      <c r="AF20" s="15">
        <v>42933.34</v>
      </c>
      <c r="AG20" s="15">
        <v>2095704.73</v>
      </c>
      <c r="AH20" s="15">
        <v>0</v>
      </c>
      <c r="AI20" s="37">
        <v>5887467.8899999997</v>
      </c>
      <c r="AJ20" s="70">
        <v>707731.18</v>
      </c>
      <c r="AK20" s="15">
        <v>115179198.22</v>
      </c>
      <c r="AL20" s="15">
        <f t="shared" si="0"/>
        <v>1150077751.95</v>
      </c>
    </row>
    <row r="21" spans="1:40" x14ac:dyDescent="0.3">
      <c r="A21" s="4" t="s">
        <v>6</v>
      </c>
      <c r="B21" s="69"/>
      <c r="C21" s="17">
        <v>23217055.949999999</v>
      </c>
      <c r="D21" s="17">
        <v>905129.48</v>
      </c>
      <c r="E21" s="17">
        <v>510727.6</v>
      </c>
      <c r="F21" s="17">
        <v>0</v>
      </c>
      <c r="G21" s="17">
        <v>90128.4</v>
      </c>
      <c r="H21" s="17">
        <v>0</v>
      </c>
      <c r="I21" s="15">
        <v>0</v>
      </c>
      <c r="J21" s="15">
        <v>0</v>
      </c>
      <c r="K21" s="15">
        <v>330470.81</v>
      </c>
      <c r="L21" s="15">
        <v>0</v>
      </c>
      <c r="M21" s="15">
        <v>0</v>
      </c>
      <c r="N21" s="70">
        <v>0</v>
      </c>
      <c r="O21" s="15">
        <v>0</v>
      </c>
      <c r="P21" s="15">
        <v>0</v>
      </c>
      <c r="Q21" s="15">
        <v>0</v>
      </c>
      <c r="R21" s="15">
        <v>2022823.82</v>
      </c>
      <c r="S21" s="70">
        <v>0</v>
      </c>
      <c r="T21" s="15">
        <v>301639474.38000005</v>
      </c>
      <c r="U21" s="15">
        <v>90128.4</v>
      </c>
      <c r="V21" s="37">
        <v>747076.82</v>
      </c>
      <c r="W21" s="15">
        <v>0</v>
      </c>
      <c r="X21" s="15">
        <v>0</v>
      </c>
      <c r="Y21" s="15">
        <v>0</v>
      </c>
      <c r="Z21" s="37">
        <v>0</v>
      </c>
      <c r="AA21" s="15">
        <v>0</v>
      </c>
      <c r="AB21" s="15">
        <v>1340450</v>
      </c>
      <c r="AC21" s="70">
        <v>0</v>
      </c>
      <c r="AD21" s="15">
        <v>820887</v>
      </c>
      <c r="AE21" s="15">
        <v>2609808.7200000002</v>
      </c>
      <c r="AF21" s="15">
        <v>0</v>
      </c>
      <c r="AG21" s="15">
        <v>60085.599999999999</v>
      </c>
      <c r="AH21" s="15">
        <v>0</v>
      </c>
      <c r="AI21" s="37">
        <v>0</v>
      </c>
      <c r="AJ21" s="70">
        <v>0</v>
      </c>
      <c r="AK21" s="15">
        <v>0</v>
      </c>
      <c r="AL21" s="15">
        <f t="shared" si="0"/>
        <v>334384246.98000008</v>
      </c>
    </row>
    <row r="22" spans="1:40" x14ac:dyDescent="0.3">
      <c r="A22" s="4" t="s">
        <v>7</v>
      </c>
      <c r="B22" s="69"/>
      <c r="C22" s="17">
        <v>5366039.4000000004</v>
      </c>
      <c r="D22" s="17">
        <v>6470332.2300000004</v>
      </c>
      <c r="E22" s="17">
        <v>10774738.09</v>
      </c>
      <c r="F22" s="17">
        <v>19097817.440000001</v>
      </c>
      <c r="G22" s="17">
        <v>1789709.18</v>
      </c>
      <c r="H22" s="17">
        <v>24915873.789999999</v>
      </c>
      <c r="I22" s="15">
        <v>84971.31</v>
      </c>
      <c r="J22" s="15">
        <v>14261052.630000003</v>
      </c>
      <c r="K22" s="15">
        <v>880428.97</v>
      </c>
      <c r="L22" s="15">
        <v>18186209.439999998</v>
      </c>
      <c r="M22" s="15">
        <v>19621311.16</v>
      </c>
      <c r="N22" s="70">
        <v>1912644.73</v>
      </c>
      <c r="O22" s="15">
        <v>70739.25</v>
      </c>
      <c r="P22" s="15">
        <v>0</v>
      </c>
      <c r="Q22" s="15">
        <v>4290701.38</v>
      </c>
      <c r="R22" s="15">
        <v>2217339.25</v>
      </c>
      <c r="S22" s="70">
        <v>2682606.46</v>
      </c>
      <c r="T22" s="15">
        <v>61020815.159999989</v>
      </c>
      <c r="U22" s="15">
        <v>1732404.77</v>
      </c>
      <c r="V22" s="15">
        <v>14280001.82</v>
      </c>
      <c r="W22" s="15">
        <v>3812506.01</v>
      </c>
      <c r="X22" s="15">
        <v>1444038.69</v>
      </c>
      <c r="Y22" s="15">
        <v>22693015.999999996</v>
      </c>
      <c r="Z22" s="15">
        <v>20734912.149999999</v>
      </c>
      <c r="AA22" s="15">
        <v>2232768.2299999995</v>
      </c>
      <c r="AB22" s="15">
        <v>4100744.54</v>
      </c>
      <c r="AC22" s="70">
        <v>1830381.38</v>
      </c>
      <c r="AD22" s="15">
        <v>892268.47</v>
      </c>
      <c r="AE22" s="15">
        <v>1943146.37</v>
      </c>
      <c r="AF22" s="15">
        <v>2007887.68</v>
      </c>
      <c r="AG22" s="15">
        <v>9557609.7799999993</v>
      </c>
      <c r="AH22" s="15">
        <v>44941.53</v>
      </c>
      <c r="AI22" s="37">
        <v>6090604.0700000003</v>
      </c>
      <c r="AJ22" s="70">
        <v>3175212.11</v>
      </c>
      <c r="AK22" s="15">
        <v>29272674.07</v>
      </c>
      <c r="AL22" s="15">
        <f t="shared" si="0"/>
        <v>319488447.5399999</v>
      </c>
      <c r="AN22" s="39"/>
    </row>
    <row r="23" spans="1:40" x14ac:dyDescent="0.3">
      <c r="A23" s="4" t="s">
        <v>8</v>
      </c>
      <c r="B23" s="69"/>
      <c r="C23" s="17">
        <v>8771016.9299999997</v>
      </c>
      <c r="D23" s="28">
        <v>808531.01</v>
      </c>
      <c r="E23" s="17">
        <v>20101650.25</v>
      </c>
      <c r="F23" s="17">
        <v>37930657.68</v>
      </c>
      <c r="G23" s="17">
        <v>1779657.78</v>
      </c>
      <c r="H23" s="17">
        <v>12704172.529999999</v>
      </c>
      <c r="I23" s="15">
        <v>634184.81999999995</v>
      </c>
      <c r="J23" s="15">
        <v>30549261.550000004</v>
      </c>
      <c r="K23" s="15">
        <v>1387704.09</v>
      </c>
      <c r="L23" s="15">
        <v>36426532.159999996</v>
      </c>
      <c r="M23" s="15">
        <v>3369752.75</v>
      </c>
      <c r="N23" s="70">
        <v>1493613.41</v>
      </c>
      <c r="O23" s="15">
        <v>538080.81999999995</v>
      </c>
      <c r="P23" s="15">
        <v>1520538.1500000001</v>
      </c>
      <c r="Q23" s="15">
        <v>2734264.87</v>
      </c>
      <c r="R23" s="15">
        <v>4278445.6100000003</v>
      </c>
      <c r="S23" s="70">
        <v>454440.08</v>
      </c>
      <c r="T23" s="15">
        <v>9818223.7999999989</v>
      </c>
      <c r="U23" s="15">
        <v>1240269.8700000001</v>
      </c>
      <c r="V23" s="15">
        <v>23320818.390000001</v>
      </c>
      <c r="W23" s="15">
        <v>12387302.32</v>
      </c>
      <c r="X23" s="15">
        <v>33075709.16</v>
      </c>
      <c r="Y23" s="15">
        <v>18401756.890000001</v>
      </c>
      <c r="Z23" s="15">
        <v>256435.62</v>
      </c>
      <c r="AA23" s="15">
        <v>323938521.69999993</v>
      </c>
      <c r="AB23" s="15">
        <v>2933825.75</v>
      </c>
      <c r="AC23" s="70">
        <v>2470241.0699999928</v>
      </c>
      <c r="AD23" s="15">
        <v>220742.85</v>
      </c>
      <c r="AE23" s="15">
        <v>88599.52</v>
      </c>
      <c r="AF23" s="15">
        <v>1708247.91</v>
      </c>
      <c r="AG23" s="15">
        <v>7675922.5099999998</v>
      </c>
      <c r="AH23" s="15">
        <v>152068.56</v>
      </c>
      <c r="AI23" s="37">
        <v>5208558.42</v>
      </c>
      <c r="AJ23" s="70">
        <v>163132.85</v>
      </c>
      <c r="AK23" s="15">
        <v>123739028.77000001</v>
      </c>
      <c r="AL23" s="15">
        <f t="shared" si="0"/>
        <v>732281910.44999981</v>
      </c>
    </row>
    <row r="24" spans="1:40" x14ac:dyDescent="0.3">
      <c r="A24" s="5" t="s">
        <v>9</v>
      </c>
      <c r="B24" s="18">
        <f t="shared" ref="B24:AK24" si="1">+SUM(B14:B16)+SUM(B19:B23)</f>
        <v>0</v>
      </c>
      <c r="C24" s="18">
        <f>+SUM(C14:C16)+SUM(C19:C23)</f>
        <v>203320016.24000001</v>
      </c>
      <c r="D24" s="18">
        <f t="shared" si="1"/>
        <v>58990281.270000003</v>
      </c>
      <c r="E24" s="18">
        <f t="shared" si="1"/>
        <v>142969667.49000001</v>
      </c>
      <c r="F24" s="18">
        <f t="shared" si="1"/>
        <v>375923252.49000001</v>
      </c>
      <c r="G24" s="18">
        <f t="shared" si="1"/>
        <v>53885413.330000006</v>
      </c>
      <c r="H24" s="18">
        <f t="shared" si="1"/>
        <v>123626727.72</v>
      </c>
      <c r="I24" s="18">
        <f t="shared" si="1"/>
        <v>9595088.9300000016</v>
      </c>
      <c r="J24" s="18">
        <f>+SUM(J14:J16)+SUM(J19:J23)</f>
        <v>100736396.25</v>
      </c>
      <c r="K24" s="18">
        <f t="shared" si="1"/>
        <v>95788924.459999993</v>
      </c>
      <c r="L24" s="18">
        <f t="shared" si="1"/>
        <v>195238089.92000002</v>
      </c>
      <c r="M24" s="18">
        <f t="shared" si="1"/>
        <v>107185119.36000001</v>
      </c>
      <c r="N24" s="18">
        <f t="shared" si="1"/>
        <v>132206111.53999999</v>
      </c>
      <c r="O24" s="18">
        <f t="shared" si="1"/>
        <v>22355611.34</v>
      </c>
      <c r="P24" s="18">
        <f t="shared" si="1"/>
        <v>116652281.55000001</v>
      </c>
      <c r="Q24" s="18">
        <f>+SUM(Q14:Q16)+SUM(Q19:Q23)</f>
        <v>124052669.5</v>
      </c>
      <c r="R24" s="18">
        <f t="shared" si="1"/>
        <v>98258831.679999992</v>
      </c>
      <c r="S24" s="18">
        <f t="shared" si="1"/>
        <v>14146697.77</v>
      </c>
      <c r="T24" s="18">
        <f>+SUM(T14:T16)+SUM(T19:T23)</f>
        <v>1290435281.1110001</v>
      </c>
      <c r="U24" s="18">
        <f t="shared" si="1"/>
        <v>19370725.09</v>
      </c>
      <c r="V24" s="18">
        <f t="shared" si="1"/>
        <v>805135410.33000004</v>
      </c>
      <c r="W24" s="18">
        <f t="shared" si="1"/>
        <v>732552299.62000012</v>
      </c>
      <c r="X24" s="18">
        <f t="shared" si="1"/>
        <v>2167800665.96</v>
      </c>
      <c r="Y24" s="18">
        <f t="shared" si="1"/>
        <v>901820540.5999999</v>
      </c>
      <c r="Z24" s="18">
        <f t="shared" si="1"/>
        <v>78922585.769999996</v>
      </c>
      <c r="AA24" s="18">
        <f t="shared" si="1"/>
        <v>860742168.00999987</v>
      </c>
      <c r="AB24" s="18">
        <f t="shared" si="1"/>
        <v>512959912.01999998</v>
      </c>
      <c r="AC24" s="18">
        <f t="shared" si="1"/>
        <v>34307996.469999999</v>
      </c>
      <c r="AD24" s="18">
        <f t="shared" si="1"/>
        <v>70618990.879999995</v>
      </c>
      <c r="AE24" s="18">
        <f t="shared" si="1"/>
        <v>214103963.93000001</v>
      </c>
      <c r="AF24" s="18">
        <f t="shared" si="1"/>
        <v>802780820.07999992</v>
      </c>
      <c r="AG24" s="18">
        <f t="shared" si="1"/>
        <v>854789182.51000011</v>
      </c>
      <c r="AH24" s="18">
        <f>+SUM(AH14:AH16)+SUM(AH19:AH23)</f>
        <v>22095402.800000001</v>
      </c>
      <c r="AI24" s="18">
        <f t="shared" si="1"/>
        <v>414915584.62</v>
      </c>
      <c r="AJ24" s="18">
        <f t="shared" si="1"/>
        <v>22560800.66</v>
      </c>
      <c r="AK24" s="18">
        <f t="shared" si="1"/>
        <v>1569405549.1700001</v>
      </c>
      <c r="AL24" s="18">
        <f>+SUM(AL14:AL16)+SUM(AL19:AL23)</f>
        <v>13350249060.471001</v>
      </c>
      <c r="AM24" s="43"/>
    </row>
    <row r="25" spans="1:40" x14ac:dyDescent="0.3">
      <c r="A25" s="6" t="s">
        <v>10</v>
      </c>
      <c r="B25" s="72"/>
      <c r="C25" s="17"/>
      <c r="D25" s="17"/>
      <c r="E25" s="17"/>
      <c r="F25" s="17"/>
      <c r="G25" s="17"/>
      <c r="H25" s="17"/>
      <c r="I25" s="15"/>
      <c r="J25" s="15"/>
      <c r="K25" s="15"/>
      <c r="L25" s="15"/>
      <c r="M25" s="15"/>
      <c r="N25" s="73"/>
      <c r="O25" s="15"/>
      <c r="P25" s="15"/>
      <c r="Q25" s="71"/>
      <c r="R25" s="15"/>
      <c r="S25" s="73"/>
      <c r="T25" s="71"/>
      <c r="U25" s="15"/>
      <c r="V25" s="15"/>
      <c r="W25" s="15"/>
      <c r="X25" s="15"/>
      <c r="Y25" s="71"/>
      <c r="Z25" s="15"/>
      <c r="AA25" s="15"/>
      <c r="AB25" s="15"/>
      <c r="AC25" s="73"/>
      <c r="AD25" s="15"/>
      <c r="AE25" s="15"/>
      <c r="AF25" s="15"/>
      <c r="AG25" s="15"/>
      <c r="AH25" s="15"/>
      <c r="AI25" s="15"/>
      <c r="AJ25" s="73"/>
      <c r="AK25" s="15"/>
      <c r="AL25" s="15"/>
    </row>
    <row r="26" spans="1:40" x14ac:dyDescent="0.3">
      <c r="A26" s="4" t="s">
        <v>11</v>
      </c>
      <c r="B26" s="69"/>
      <c r="C26" s="17">
        <v>16780.830000000002</v>
      </c>
      <c r="D26" s="17">
        <v>0</v>
      </c>
      <c r="E26" s="28">
        <v>0</v>
      </c>
      <c r="F26" s="17">
        <v>0</v>
      </c>
      <c r="G26" s="17">
        <v>0</v>
      </c>
      <c r="H26" s="17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70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37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70">
        <v>0</v>
      </c>
      <c r="AD26" s="15">
        <v>0</v>
      </c>
      <c r="AE26" s="15">
        <v>0</v>
      </c>
      <c r="AF26" s="15">
        <v>0</v>
      </c>
      <c r="AG26" s="15">
        <v>0</v>
      </c>
      <c r="AH26" s="37">
        <v>0</v>
      </c>
      <c r="AI26" s="37">
        <v>0</v>
      </c>
      <c r="AJ26" s="70">
        <v>0</v>
      </c>
      <c r="AK26" s="15">
        <v>0</v>
      </c>
      <c r="AL26" s="15">
        <f t="shared" ref="AL26:AL31" si="2">+SUM(C26:AK26)</f>
        <v>16780.830000000002</v>
      </c>
    </row>
    <row r="27" spans="1:40" x14ac:dyDescent="0.3">
      <c r="A27" s="4" t="s">
        <v>12</v>
      </c>
      <c r="B27" s="69"/>
      <c r="C27" s="17">
        <v>78831124.620000005</v>
      </c>
      <c r="D27" s="17">
        <v>34015292.740000002</v>
      </c>
      <c r="E27" s="17">
        <v>67304891.319999993</v>
      </c>
      <c r="F27" s="17">
        <v>225861425.30000001</v>
      </c>
      <c r="G27" s="17">
        <v>43839997.420000002</v>
      </c>
      <c r="H27" s="17">
        <v>33991733.079999998</v>
      </c>
      <c r="I27" s="15">
        <v>4418857.99</v>
      </c>
      <c r="J27" s="15">
        <v>77962067.900000006</v>
      </c>
      <c r="K27" s="15">
        <v>78793379.969999999</v>
      </c>
      <c r="L27" s="15">
        <v>71695728.372289792</v>
      </c>
      <c r="M27" s="15">
        <v>8850426.5299999993</v>
      </c>
      <c r="N27" s="70">
        <v>0</v>
      </c>
      <c r="O27" s="15">
        <v>6008560</v>
      </c>
      <c r="P27" s="15">
        <v>0</v>
      </c>
      <c r="Q27" s="15">
        <v>77228008.060000002</v>
      </c>
      <c r="R27" s="15">
        <v>74514361.049999997</v>
      </c>
      <c r="S27" s="15">
        <v>6697698.9299999997</v>
      </c>
      <c r="T27" s="15">
        <v>366529695.93000001</v>
      </c>
      <c r="U27" s="15">
        <v>13212423.789999999</v>
      </c>
      <c r="V27" s="15">
        <v>517293703.91000003</v>
      </c>
      <c r="W27" s="37">
        <v>556591876.86000013</v>
      </c>
      <c r="X27" s="15">
        <v>1754817644.52</v>
      </c>
      <c r="Y27" s="15">
        <v>632050552.32000005</v>
      </c>
      <c r="Z27" s="15">
        <v>52685741.420000002</v>
      </c>
      <c r="AA27" s="15">
        <v>835815356.46000004</v>
      </c>
      <c r="AB27" s="15">
        <v>362187167.69</v>
      </c>
      <c r="AC27" s="70">
        <v>17936404.630000003</v>
      </c>
      <c r="AD27" s="15">
        <v>27388315.23</v>
      </c>
      <c r="AE27" s="15">
        <v>196656719.28999999</v>
      </c>
      <c r="AF27" s="15">
        <v>605530559.21000004</v>
      </c>
      <c r="AG27" s="15">
        <v>532727180.60000002</v>
      </c>
      <c r="AH27" s="37">
        <v>17803124.52</v>
      </c>
      <c r="AI27" s="37">
        <v>306294565.81999999</v>
      </c>
      <c r="AJ27" s="70">
        <v>9910924.75</v>
      </c>
      <c r="AK27" s="15">
        <v>1075565472.4099998</v>
      </c>
      <c r="AL27" s="15">
        <f t="shared" si="2"/>
        <v>8771010982.6422882</v>
      </c>
    </row>
    <row r="28" spans="1:40" x14ac:dyDescent="0.3">
      <c r="A28" s="4" t="s">
        <v>13</v>
      </c>
      <c r="B28" s="69"/>
      <c r="C28" s="17">
        <v>10827578.369999999</v>
      </c>
      <c r="D28" s="17">
        <v>255234.57</v>
      </c>
      <c r="E28" s="28">
        <v>1354884.17</v>
      </c>
      <c r="F28" s="17">
        <v>64626720.890000001</v>
      </c>
      <c r="G28" s="17">
        <v>782595.86</v>
      </c>
      <c r="H28" s="17">
        <v>519526.53</v>
      </c>
      <c r="I28" s="15">
        <v>33629.96</v>
      </c>
      <c r="J28" s="15">
        <v>1808809.0000000009</v>
      </c>
      <c r="K28" s="15">
        <v>590529.26</v>
      </c>
      <c r="L28" s="15">
        <v>74629774.710000008</v>
      </c>
      <c r="M28" s="15">
        <v>36976095.869999997</v>
      </c>
      <c r="N28" s="70">
        <v>39360696</v>
      </c>
      <c r="O28" s="15">
        <v>114118.39999999999</v>
      </c>
      <c r="P28" s="15">
        <v>99623434.25</v>
      </c>
      <c r="Q28" s="15">
        <v>1033662.39</v>
      </c>
      <c r="R28" s="15">
        <v>1014920.0896999999</v>
      </c>
      <c r="S28" s="15">
        <v>519359.34</v>
      </c>
      <c r="T28" s="15">
        <v>35547692.789999999</v>
      </c>
      <c r="U28" s="15">
        <v>57401.31</v>
      </c>
      <c r="V28" s="15">
        <v>13897341.98</v>
      </c>
      <c r="W28" s="15">
        <v>10163107.219999999</v>
      </c>
      <c r="X28" s="15">
        <v>221662590.41</v>
      </c>
      <c r="Y28" s="15">
        <v>221908128.72</v>
      </c>
      <c r="Z28" s="15">
        <v>3540763.09</v>
      </c>
      <c r="AA28" s="15">
        <v>1016656.23</v>
      </c>
      <c r="AB28" s="15">
        <v>10412209.67</v>
      </c>
      <c r="AC28" s="70">
        <v>554934.46</v>
      </c>
      <c r="AD28" s="15">
        <v>969464</v>
      </c>
      <c r="AE28" s="15">
        <v>10329560.039999999</v>
      </c>
      <c r="AF28" s="15">
        <v>13212359.76</v>
      </c>
      <c r="AG28" s="15">
        <v>22784303.93</v>
      </c>
      <c r="AH28" s="15">
        <v>141973.70000000001</v>
      </c>
      <c r="AI28" s="37">
        <v>4058388.86</v>
      </c>
      <c r="AJ28" s="70">
        <v>1121500.25</v>
      </c>
      <c r="AK28" s="15">
        <v>272655124.54000002</v>
      </c>
      <c r="AL28" s="15">
        <f t="shared" si="2"/>
        <v>1178105070.6197</v>
      </c>
    </row>
    <row r="29" spans="1:40" x14ac:dyDescent="0.3">
      <c r="A29" s="4" t="s">
        <v>14</v>
      </c>
      <c r="B29" s="69"/>
      <c r="C29" s="17">
        <v>2453822.08</v>
      </c>
      <c r="D29" s="17">
        <v>3061063.42</v>
      </c>
      <c r="E29" s="17">
        <v>2671302.58</v>
      </c>
      <c r="F29" s="17">
        <v>3645612.34</v>
      </c>
      <c r="G29" s="17">
        <v>1037239.95</v>
      </c>
      <c r="H29" s="17">
        <v>10052551.439999999</v>
      </c>
      <c r="I29" s="15">
        <v>823787.42</v>
      </c>
      <c r="J29" s="15">
        <v>6333473.96</v>
      </c>
      <c r="K29" s="15">
        <v>5520331.4800000004</v>
      </c>
      <c r="L29" s="15">
        <v>40423330.460000001</v>
      </c>
      <c r="M29" s="15">
        <v>24003972.27</v>
      </c>
      <c r="N29" s="70">
        <v>1138666.72</v>
      </c>
      <c r="O29" s="15">
        <v>2263823.39</v>
      </c>
      <c r="P29" s="15">
        <v>967768.21</v>
      </c>
      <c r="Q29" s="15">
        <v>1198724.5</v>
      </c>
      <c r="R29" s="15">
        <v>1979940.93</v>
      </c>
      <c r="S29" s="15">
        <v>217978.63</v>
      </c>
      <c r="T29" s="15">
        <v>577128.62</v>
      </c>
      <c r="U29" s="15">
        <v>981955.17</v>
      </c>
      <c r="V29" s="15">
        <v>25592605.77</v>
      </c>
      <c r="W29" s="15">
        <v>9843049.9600000009</v>
      </c>
      <c r="X29" s="15">
        <v>47165255.359999999</v>
      </c>
      <c r="Y29" s="15">
        <v>18523228.170000002</v>
      </c>
      <c r="Z29" s="15">
        <v>311190.89</v>
      </c>
      <c r="AA29" s="15">
        <v>2092217.29</v>
      </c>
      <c r="AB29" s="15">
        <v>9626961.0700000003</v>
      </c>
      <c r="AC29" s="70">
        <v>3963201.29</v>
      </c>
      <c r="AD29" s="15">
        <v>4015520.94</v>
      </c>
      <c r="AE29" s="15">
        <v>702113.46</v>
      </c>
      <c r="AF29" s="15">
        <v>14002388.640000001</v>
      </c>
      <c r="AG29" s="15">
        <v>41496506.630000003</v>
      </c>
      <c r="AH29" s="15">
        <v>788137.5</v>
      </c>
      <c r="AI29" s="37">
        <v>12792409.07</v>
      </c>
      <c r="AJ29" s="70">
        <v>1743261.72</v>
      </c>
      <c r="AK29" s="15">
        <v>7468915.2299999995</v>
      </c>
      <c r="AL29" s="15">
        <f t="shared" si="2"/>
        <v>309479436.56000006</v>
      </c>
    </row>
    <row r="30" spans="1:40" x14ac:dyDescent="0.3">
      <c r="A30" s="4" t="s">
        <v>15</v>
      </c>
      <c r="B30" s="69"/>
      <c r="C30" s="17">
        <v>454938.92</v>
      </c>
      <c r="D30" s="17">
        <v>128238.62</v>
      </c>
      <c r="E30" s="28">
        <v>0</v>
      </c>
      <c r="F30" s="17">
        <v>318865.61</v>
      </c>
      <c r="G30" s="17">
        <v>43386.82</v>
      </c>
      <c r="H30" s="17">
        <v>0</v>
      </c>
      <c r="I30" s="15">
        <v>0</v>
      </c>
      <c r="J30" s="15">
        <v>0</v>
      </c>
      <c r="K30" s="37">
        <v>-60884.01</v>
      </c>
      <c r="L30" s="15">
        <v>7100</v>
      </c>
      <c r="M30" s="15">
        <v>17647.34</v>
      </c>
      <c r="N30" s="70">
        <v>0</v>
      </c>
      <c r="O30" s="37">
        <v>5872216.71</v>
      </c>
      <c r="P30" s="15">
        <v>1106205</v>
      </c>
      <c r="Q30" s="15">
        <v>8111.56</v>
      </c>
      <c r="R30" s="15">
        <v>4814840.3237000024</v>
      </c>
      <c r="S30" s="15">
        <v>0</v>
      </c>
      <c r="T30" s="15">
        <v>0</v>
      </c>
      <c r="U30" s="15">
        <v>3100</v>
      </c>
      <c r="V30" s="15">
        <v>13536758.57</v>
      </c>
      <c r="W30" s="15">
        <v>90442839.5</v>
      </c>
      <c r="X30" s="15">
        <v>567866.28</v>
      </c>
      <c r="Y30" s="15">
        <v>7118481.7800000003</v>
      </c>
      <c r="Z30" s="15">
        <v>803040.56</v>
      </c>
      <c r="AA30" s="15">
        <v>14288095.670000002</v>
      </c>
      <c r="AB30" s="15">
        <v>0</v>
      </c>
      <c r="AC30" s="70">
        <v>6366725.4200000018</v>
      </c>
      <c r="AD30" s="15">
        <v>6511956.2199999997</v>
      </c>
      <c r="AE30" s="15">
        <v>0</v>
      </c>
      <c r="AF30" s="37">
        <v>0</v>
      </c>
      <c r="AG30" s="15">
        <v>188630.03</v>
      </c>
      <c r="AH30" s="15">
        <v>0</v>
      </c>
      <c r="AI30" s="37">
        <v>2185738.2799999998</v>
      </c>
      <c r="AJ30" s="70">
        <v>3590.15</v>
      </c>
      <c r="AK30" s="15">
        <v>0</v>
      </c>
      <c r="AL30" s="15">
        <f t="shared" si="2"/>
        <v>154727489.35370004</v>
      </c>
    </row>
    <row r="31" spans="1:40" x14ac:dyDescent="0.3">
      <c r="A31" s="4" t="s">
        <v>16</v>
      </c>
      <c r="B31" s="69"/>
      <c r="C31" s="17">
        <v>0</v>
      </c>
      <c r="D31" s="17">
        <v>3024268.96</v>
      </c>
      <c r="E31" s="17">
        <v>0</v>
      </c>
      <c r="F31" s="17">
        <v>0</v>
      </c>
      <c r="G31" s="17">
        <v>0</v>
      </c>
      <c r="H31" s="17">
        <v>0</v>
      </c>
      <c r="I31" s="15">
        <v>0</v>
      </c>
      <c r="J31" s="15">
        <v>0</v>
      </c>
      <c r="K31" s="37">
        <v>0</v>
      </c>
      <c r="L31" s="15">
        <v>0</v>
      </c>
      <c r="M31" s="15">
        <v>0</v>
      </c>
      <c r="N31" s="70">
        <v>0</v>
      </c>
      <c r="O31" s="15">
        <v>0</v>
      </c>
      <c r="P31" s="15">
        <v>0</v>
      </c>
      <c r="Q31" s="15">
        <v>18025680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1027679.49</v>
      </c>
      <c r="Y31" s="15">
        <v>0</v>
      </c>
      <c r="Z31" s="15">
        <v>0</v>
      </c>
      <c r="AA31" s="15">
        <v>0</v>
      </c>
      <c r="AB31" s="15">
        <v>0</v>
      </c>
      <c r="AC31" s="70">
        <v>0</v>
      </c>
      <c r="AD31" s="15">
        <v>0</v>
      </c>
      <c r="AE31" s="15">
        <v>0</v>
      </c>
      <c r="AF31" s="15">
        <v>62244145.039999999</v>
      </c>
      <c r="AG31" s="15">
        <v>27970390.949999999</v>
      </c>
      <c r="AH31" s="15">
        <v>0</v>
      </c>
      <c r="AI31" s="37">
        <v>0</v>
      </c>
      <c r="AJ31" s="70">
        <v>8511248.3900000006</v>
      </c>
      <c r="AK31" s="15">
        <v>0</v>
      </c>
      <c r="AL31" s="15">
        <f t="shared" si="2"/>
        <v>120803412.83</v>
      </c>
    </row>
    <row r="32" spans="1:40" x14ac:dyDescent="0.3">
      <c r="A32" s="5" t="s">
        <v>17</v>
      </c>
      <c r="B32" s="18">
        <f>+SUM(B26:B31)</f>
        <v>0</v>
      </c>
      <c r="C32" s="18">
        <f>+SUM(C26:C31)</f>
        <v>92584244.820000008</v>
      </c>
      <c r="D32" s="18">
        <f t="shared" ref="D32" si="3">+SUM(D26:D31)</f>
        <v>40484098.310000002</v>
      </c>
      <c r="E32" s="18">
        <f t="shared" ref="E32:AK32" si="4">+SUM(E26:E31)</f>
        <v>71331078.069999993</v>
      </c>
      <c r="F32" s="18">
        <f t="shared" si="4"/>
        <v>294452624.13999999</v>
      </c>
      <c r="G32" s="18">
        <f t="shared" si="4"/>
        <v>45703220.050000004</v>
      </c>
      <c r="H32" s="18">
        <f t="shared" si="4"/>
        <v>44563811.049999997</v>
      </c>
      <c r="I32" s="18">
        <f t="shared" si="4"/>
        <v>5276275.37</v>
      </c>
      <c r="J32" s="18">
        <f t="shared" si="4"/>
        <v>86104350.859999999</v>
      </c>
      <c r="K32" s="18">
        <f t="shared" si="4"/>
        <v>84843356.700000003</v>
      </c>
      <c r="L32" s="18">
        <f t="shared" si="4"/>
        <v>186755933.54228982</v>
      </c>
      <c r="M32" s="18">
        <f t="shared" si="4"/>
        <v>69848142.010000005</v>
      </c>
      <c r="N32" s="18">
        <f t="shared" si="4"/>
        <v>40499362.719999999</v>
      </c>
      <c r="O32" s="18">
        <f t="shared" si="4"/>
        <v>14258718.5</v>
      </c>
      <c r="P32" s="18">
        <f t="shared" si="4"/>
        <v>101697407.45999999</v>
      </c>
      <c r="Q32" s="18">
        <f t="shared" si="4"/>
        <v>97494186.510000005</v>
      </c>
      <c r="R32" s="18">
        <f t="shared" si="4"/>
        <v>82324062.393399999</v>
      </c>
      <c r="S32" s="18">
        <f t="shared" si="4"/>
        <v>7435036.8999999994</v>
      </c>
      <c r="T32" s="18">
        <f t="shared" si="4"/>
        <v>402654517.34000003</v>
      </c>
      <c r="U32" s="18">
        <f t="shared" si="4"/>
        <v>14254880.27</v>
      </c>
      <c r="V32" s="18">
        <f t="shared" si="4"/>
        <v>570320410.23000014</v>
      </c>
      <c r="W32" s="18">
        <f t="shared" si="4"/>
        <v>667040873.5400002</v>
      </c>
      <c r="X32" s="18">
        <f t="shared" si="4"/>
        <v>2025241036.0599999</v>
      </c>
      <c r="Y32" s="18">
        <f t="shared" si="4"/>
        <v>879600390.99000001</v>
      </c>
      <c r="Z32" s="18">
        <f t="shared" si="4"/>
        <v>57340735.960000008</v>
      </c>
      <c r="AA32" s="18">
        <f t="shared" si="4"/>
        <v>853212325.64999998</v>
      </c>
      <c r="AB32" s="18">
        <f t="shared" si="4"/>
        <v>382226338.43000001</v>
      </c>
      <c r="AC32" s="18">
        <f t="shared" si="4"/>
        <v>28821265.800000004</v>
      </c>
      <c r="AD32" s="18">
        <f t="shared" si="4"/>
        <v>38885256.390000001</v>
      </c>
      <c r="AE32" s="18">
        <f t="shared" si="4"/>
        <v>207688392.78999999</v>
      </c>
      <c r="AF32" s="18">
        <f t="shared" si="4"/>
        <v>694989452.64999998</v>
      </c>
      <c r="AG32" s="18">
        <f t="shared" si="4"/>
        <v>625167012.13999999</v>
      </c>
      <c r="AH32" s="18">
        <f>+SUM(AH26:AH31)</f>
        <v>18733235.719999999</v>
      </c>
      <c r="AI32" s="18">
        <f t="shared" si="4"/>
        <v>325331102.02999997</v>
      </c>
      <c r="AJ32" s="18">
        <f t="shared" si="4"/>
        <v>21290525.260000002</v>
      </c>
      <c r="AK32" s="18">
        <f t="shared" si="4"/>
        <v>1355689512.1799998</v>
      </c>
      <c r="AL32" s="18">
        <f>+SUM(AL26:AL31)</f>
        <v>10534143172.835688</v>
      </c>
    </row>
    <row r="33" spans="1:40" x14ac:dyDescent="0.3">
      <c r="A33" s="12" t="s">
        <v>18</v>
      </c>
      <c r="B33" s="72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  <c r="N33" s="73"/>
      <c r="O33" s="37"/>
      <c r="P33" s="37"/>
      <c r="Q33" s="71"/>
      <c r="R33" s="37"/>
      <c r="S33" s="73"/>
      <c r="T33" s="71"/>
      <c r="U33" s="37"/>
      <c r="V33" s="37"/>
      <c r="W33" s="37"/>
      <c r="X33" s="37"/>
      <c r="Y33" s="71"/>
      <c r="Z33" s="37"/>
      <c r="AA33" s="37"/>
      <c r="AB33" s="37"/>
      <c r="AC33" s="73"/>
      <c r="AD33" s="37"/>
      <c r="AE33" s="37"/>
      <c r="AF33" s="37"/>
      <c r="AG33" s="37"/>
      <c r="AH33" s="37"/>
      <c r="AI33" s="37"/>
      <c r="AJ33" s="73"/>
      <c r="AK33" s="37"/>
      <c r="AL33" s="37"/>
    </row>
    <row r="34" spans="1:40" x14ac:dyDescent="0.3">
      <c r="A34" s="4" t="s">
        <v>19</v>
      </c>
      <c r="B34" s="69"/>
      <c r="C34" s="28">
        <v>0</v>
      </c>
      <c r="D34" s="28">
        <v>0</v>
      </c>
      <c r="E34" s="28">
        <v>31667178.420000002</v>
      </c>
      <c r="F34" s="28">
        <v>12880254.699999999</v>
      </c>
      <c r="G34" s="28">
        <v>10003482</v>
      </c>
      <c r="H34" s="28">
        <v>6300000</v>
      </c>
      <c r="I34" s="37">
        <v>4813042</v>
      </c>
      <c r="J34" s="37">
        <v>10000</v>
      </c>
      <c r="K34" s="37">
        <v>10000000</v>
      </c>
      <c r="L34" s="37">
        <v>5211000</v>
      </c>
      <c r="M34" s="37">
        <v>3000000</v>
      </c>
      <c r="N34" s="70">
        <v>63012000</v>
      </c>
      <c r="O34" s="37">
        <v>1820000</v>
      </c>
      <c r="P34" s="37">
        <v>6000000</v>
      </c>
      <c r="Q34" s="15">
        <v>3050000</v>
      </c>
      <c r="R34" s="15">
        <v>698284.92</v>
      </c>
      <c r="S34" s="15">
        <v>113425.52</v>
      </c>
      <c r="T34" s="15">
        <v>264659841.56000003</v>
      </c>
      <c r="U34" s="37">
        <v>5000</v>
      </c>
      <c r="V34" s="37">
        <v>148925000</v>
      </c>
      <c r="W34" s="37">
        <v>122674349.13</v>
      </c>
      <c r="X34" s="37">
        <v>179505400</v>
      </c>
      <c r="Y34" s="15">
        <v>135227500</v>
      </c>
      <c r="Z34" s="37">
        <v>18096000.239999998</v>
      </c>
      <c r="AA34" s="37">
        <v>1200000</v>
      </c>
      <c r="AB34" s="37">
        <v>47774892.75</v>
      </c>
      <c r="AC34" s="70">
        <v>100000</v>
      </c>
      <c r="AD34" s="37">
        <v>0</v>
      </c>
      <c r="AE34" s="37">
        <v>76704527.689999998</v>
      </c>
      <c r="AF34" s="37">
        <v>83200000</v>
      </c>
      <c r="AG34" s="37">
        <v>150902387.11000001</v>
      </c>
      <c r="AH34" s="37">
        <v>448000</v>
      </c>
      <c r="AI34" s="37">
        <v>58240000</v>
      </c>
      <c r="AJ34" s="70">
        <v>100000</v>
      </c>
      <c r="AK34" s="37">
        <v>72880000</v>
      </c>
      <c r="AL34" s="15">
        <f t="shared" ref="AL34:AL38" si="5">+SUM(C34:AK34)</f>
        <v>1519221566.04</v>
      </c>
    </row>
    <row r="35" spans="1:40" x14ac:dyDescent="0.3">
      <c r="A35" s="4" t="s">
        <v>20</v>
      </c>
      <c r="B35" s="69"/>
      <c r="C35" s="28">
        <v>25641705.760000002</v>
      </c>
      <c r="D35" s="28">
        <v>4415839.68</v>
      </c>
      <c r="E35" s="28">
        <v>0</v>
      </c>
      <c r="F35" s="28">
        <v>22862218.66</v>
      </c>
      <c r="G35" s="28">
        <v>0</v>
      </c>
      <c r="H35" s="28">
        <v>4778406.2</v>
      </c>
      <c r="I35" s="37">
        <v>0</v>
      </c>
      <c r="J35" s="37">
        <v>15078033.539999999</v>
      </c>
      <c r="K35" s="37">
        <v>5000000</v>
      </c>
      <c r="L35" s="37">
        <v>863510.8899999999</v>
      </c>
      <c r="M35" s="37">
        <v>0</v>
      </c>
      <c r="N35" s="70">
        <v>30265386</v>
      </c>
      <c r="O35" s="37">
        <v>3890076.01</v>
      </c>
      <c r="P35" s="37">
        <v>0</v>
      </c>
      <c r="Q35" s="15">
        <v>21639173.82</v>
      </c>
      <c r="R35" s="15">
        <v>5425644.0999999996</v>
      </c>
      <c r="S35" s="15">
        <v>5724320.2699999996</v>
      </c>
      <c r="T35" s="15">
        <v>0</v>
      </c>
      <c r="U35" s="37">
        <v>3029795.8</v>
      </c>
      <c r="V35" s="37">
        <v>7024160</v>
      </c>
      <c r="W35" s="37">
        <v>58008205.049999997</v>
      </c>
      <c r="X35" s="37">
        <v>-1027679.49</v>
      </c>
      <c r="Y35" s="15">
        <v>0</v>
      </c>
      <c r="Z35" s="37">
        <v>16917200.960000001</v>
      </c>
      <c r="AA35" s="37">
        <v>21946202</v>
      </c>
      <c r="AB35" s="37">
        <v>428748</v>
      </c>
      <c r="AC35" s="70">
        <v>0</v>
      </c>
      <c r="AD35" s="37">
        <v>12867853.34</v>
      </c>
      <c r="AE35" s="37">
        <v>0</v>
      </c>
      <c r="AF35" s="37">
        <v>0</v>
      </c>
      <c r="AG35" s="37">
        <v>1754860.13</v>
      </c>
      <c r="AH35" s="37">
        <v>0</v>
      </c>
      <c r="AI35" s="37">
        <v>14765</v>
      </c>
      <c r="AJ35" s="70">
        <v>0</v>
      </c>
      <c r="AK35" s="37">
        <v>4422582.6900000004</v>
      </c>
      <c r="AL35" s="15">
        <f t="shared" si="5"/>
        <v>270971008.41000003</v>
      </c>
    </row>
    <row r="36" spans="1:40" x14ac:dyDescent="0.3">
      <c r="A36" s="4" t="s">
        <v>21</v>
      </c>
      <c r="B36" s="69"/>
      <c r="C36" s="28">
        <v>0</v>
      </c>
      <c r="D36" s="28">
        <v>190232.7</v>
      </c>
      <c r="E36" s="28">
        <v>0</v>
      </c>
      <c r="F36" s="28">
        <v>0</v>
      </c>
      <c r="G36" s="28">
        <v>0</v>
      </c>
      <c r="H36" s="28">
        <v>0</v>
      </c>
      <c r="I36" s="37">
        <v>0</v>
      </c>
      <c r="J36" s="37">
        <v>16773348.629999999</v>
      </c>
      <c r="K36" s="37">
        <v>0</v>
      </c>
      <c r="L36" s="37">
        <v>0</v>
      </c>
      <c r="M36" s="37">
        <v>0</v>
      </c>
      <c r="N36" s="70">
        <v>0</v>
      </c>
      <c r="O36" s="37">
        <v>0</v>
      </c>
      <c r="P36" s="37">
        <v>0</v>
      </c>
      <c r="Q36" s="15">
        <v>0</v>
      </c>
      <c r="R36" s="15">
        <v>0</v>
      </c>
      <c r="S36" s="15">
        <v>0</v>
      </c>
      <c r="T36" s="15">
        <v>43974427.93</v>
      </c>
      <c r="U36" s="37">
        <v>466612.04</v>
      </c>
      <c r="V36" s="37">
        <v>0</v>
      </c>
      <c r="W36" s="37">
        <v>0</v>
      </c>
      <c r="X36" s="37">
        <v>0</v>
      </c>
      <c r="Y36" s="15">
        <v>0</v>
      </c>
      <c r="Z36" s="37">
        <v>0</v>
      </c>
      <c r="AA36" s="37">
        <v>0</v>
      </c>
      <c r="AB36" s="37">
        <v>0</v>
      </c>
      <c r="AC36" s="70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70">
        <v>0</v>
      </c>
      <c r="AK36" s="37">
        <v>0</v>
      </c>
      <c r="AL36" s="15">
        <f t="shared" si="5"/>
        <v>61404621.299999997</v>
      </c>
    </row>
    <row r="37" spans="1:40" x14ac:dyDescent="0.3">
      <c r="A37" s="4" t="s">
        <v>22</v>
      </c>
      <c r="B37" s="69"/>
      <c r="C37" s="28">
        <v>0</v>
      </c>
      <c r="D37" s="28">
        <v>0</v>
      </c>
      <c r="E37" s="28">
        <v>0</v>
      </c>
      <c r="F37" s="28">
        <v>0</v>
      </c>
      <c r="G37" s="28">
        <v>936785.11</v>
      </c>
      <c r="H37" s="28">
        <v>0</v>
      </c>
      <c r="I37" s="37">
        <v>0</v>
      </c>
      <c r="J37" s="37">
        <v>9563545.5099999998</v>
      </c>
      <c r="K37" s="37">
        <v>232382.25</v>
      </c>
      <c r="L37" s="37">
        <v>0</v>
      </c>
      <c r="M37" s="37">
        <v>0</v>
      </c>
      <c r="N37" s="70">
        <v>0</v>
      </c>
      <c r="O37" s="37">
        <v>0</v>
      </c>
      <c r="P37" s="37">
        <v>1675220.8</v>
      </c>
      <c r="Q37" s="15">
        <v>610000</v>
      </c>
      <c r="R37" s="15">
        <v>0</v>
      </c>
      <c r="S37" s="15">
        <v>377104.94</v>
      </c>
      <c r="T37" s="15">
        <v>0</v>
      </c>
      <c r="U37" s="37">
        <v>0</v>
      </c>
      <c r="V37" s="37">
        <v>16415462.15</v>
      </c>
      <c r="W37" s="37">
        <v>1609502.1</v>
      </c>
      <c r="X37" s="37">
        <v>0</v>
      </c>
      <c r="Y37" s="15">
        <v>0</v>
      </c>
      <c r="Z37" s="37">
        <v>219475</v>
      </c>
      <c r="AA37" s="37">
        <v>0</v>
      </c>
      <c r="AB37" s="37">
        <v>18202203.140000001</v>
      </c>
      <c r="AC37" s="70">
        <v>0</v>
      </c>
      <c r="AD37" s="37">
        <v>500983.36</v>
      </c>
      <c r="AE37" s="37">
        <v>0</v>
      </c>
      <c r="AF37" s="37">
        <v>10851282.32</v>
      </c>
      <c r="AG37" s="37">
        <v>10704190.859999999</v>
      </c>
      <c r="AH37" s="37">
        <v>1157444.28</v>
      </c>
      <c r="AI37" s="37">
        <v>22394693.219999999</v>
      </c>
      <c r="AJ37" s="70">
        <v>0</v>
      </c>
      <c r="AK37" s="37">
        <v>5639840.6699999999</v>
      </c>
      <c r="AL37" s="15">
        <f t="shared" si="5"/>
        <v>101090115.70999999</v>
      </c>
    </row>
    <row r="38" spans="1:40" x14ac:dyDescent="0.3">
      <c r="A38" s="4" t="s">
        <v>23</v>
      </c>
      <c r="B38" s="69"/>
      <c r="C38" s="28">
        <v>49372386.439999998</v>
      </c>
      <c r="D38" s="28">
        <v>12455405.08</v>
      </c>
      <c r="E38" s="28">
        <v>40839672.369999997</v>
      </c>
      <c r="F38" s="28">
        <v>23726320.98</v>
      </c>
      <c r="G38" s="28">
        <v>3358449.03</v>
      </c>
      <c r="H38" s="28">
        <v>67508724.959999993</v>
      </c>
      <c r="I38" s="37">
        <v>-1785462.57</v>
      </c>
      <c r="J38" s="37">
        <v>-27895586.369999997</v>
      </c>
      <c r="K38" s="37">
        <v>-4165469.06</v>
      </c>
      <c r="L38" s="37">
        <v>0</v>
      </c>
      <c r="M38" s="37">
        <v>3892055.03</v>
      </c>
      <c r="N38" s="70">
        <v>-1690526.85</v>
      </c>
      <c r="O38" s="37">
        <v>1903886.66</v>
      </c>
      <c r="P38" s="37">
        <v>9492915.0999999996</v>
      </c>
      <c r="Q38" s="15">
        <v>1351070.14</v>
      </c>
      <c r="R38" s="15">
        <v>9987678.4399999995</v>
      </c>
      <c r="S38" s="15">
        <v>712302.58</v>
      </c>
      <c r="T38" s="15">
        <v>573038102.44000006</v>
      </c>
      <c r="U38" s="37">
        <v>1683560.79</v>
      </c>
      <c r="V38" s="37">
        <v>44282378.740000002</v>
      </c>
      <c r="W38" s="37">
        <v>-77749824.689999998</v>
      </c>
      <c r="X38" s="37">
        <v>-23469124.02</v>
      </c>
      <c r="Y38" s="15">
        <v>-141022638.47</v>
      </c>
      <c r="Z38" s="37">
        <v>-14794937.58</v>
      </c>
      <c r="AA38" s="37">
        <v>-4970636.63</v>
      </c>
      <c r="AB38" s="37">
        <v>49387176.030000001</v>
      </c>
      <c r="AC38" s="86">
        <v>3146644.37</v>
      </c>
      <c r="AD38" s="37">
        <v>16543514.279999999</v>
      </c>
      <c r="AE38" s="37">
        <v>-70365064.569999993</v>
      </c>
      <c r="AF38" s="37">
        <v>0</v>
      </c>
      <c r="AG38" s="37">
        <v>56423701.780000001</v>
      </c>
      <c r="AH38" s="37">
        <v>0</v>
      </c>
      <c r="AI38" s="37">
        <v>7130940.0199999996</v>
      </c>
      <c r="AJ38" s="70">
        <v>475036.95</v>
      </c>
      <c r="AK38" s="37">
        <v>70688441.800000012</v>
      </c>
      <c r="AL38" s="15">
        <f t="shared" si="5"/>
        <v>679491093.19999981</v>
      </c>
      <c r="AN38" s="15"/>
    </row>
    <row r="39" spans="1:40" x14ac:dyDescent="0.3">
      <c r="A39" s="4" t="s">
        <v>24</v>
      </c>
      <c r="B39" s="69"/>
      <c r="C39" s="28">
        <v>35721679.219999999</v>
      </c>
      <c r="D39" s="28">
        <v>1444705.5</v>
      </c>
      <c r="E39" s="28">
        <v>-868261.37</v>
      </c>
      <c r="F39" s="28">
        <v>22001834.01000002</v>
      </c>
      <c r="G39" s="28">
        <v>-6116522.8600000003</v>
      </c>
      <c r="H39" s="28">
        <v>475785.51</v>
      </c>
      <c r="I39" s="37">
        <v>1291234.1299999999</v>
      </c>
      <c r="J39" s="37">
        <v>1102704.0799999959</v>
      </c>
      <c r="K39" s="37">
        <v>-121345.43</v>
      </c>
      <c r="L39" s="37">
        <v>2407645.4899999988</v>
      </c>
      <c r="M39" s="37">
        <v>30444922.32</v>
      </c>
      <c r="N39" s="70">
        <v>119889.66999999993</v>
      </c>
      <c r="O39" s="37">
        <v>482930.17</v>
      </c>
      <c r="P39" s="37">
        <v>-2213261.81</v>
      </c>
      <c r="Q39" s="15">
        <v>-91760.97</v>
      </c>
      <c r="R39" s="15">
        <v>-176838.17</v>
      </c>
      <c r="S39" s="15">
        <v>-215492.44</v>
      </c>
      <c r="T39" s="15">
        <v>6108391.8399999952</v>
      </c>
      <c r="U39" s="37">
        <v>-69123.81</v>
      </c>
      <c r="V39" s="37">
        <v>18167999.210000001</v>
      </c>
      <c r="W39" s="37">
        <v>-39030805.509999961</v>
      </c>
      <c r="X39" s="37">
        <v>-12448966.59</v>
      </c>
      <c r="Y39" s="15">
        <v>28015288.079999983</v>
      </c>
      <c r="Z39" s="37">
        <v>1144111.19</v>
      </c>
      <c r="AA39" s="37">
        <v>-10645723.010000005</v>
      </c>
      <c r="AB39" s="37">
        <v>14940553.67</v>
      </c>
      <c r="AC39" s="70">
        <v>2240086.3000000045</v>
      </c>
      <c r="AD39" s="37">
        <v>1821383.51</v>
      </c>
      <c r="AE39" s="37">
        <v>76108.02</v>
      </c>
      <c r="AF39" s="37">
        <v>13740085.109999999</v>
      </c>
      <c r="AG39" s="37">
        <v>9837030.4900000002</v>
      </c>
      <c r="AH39" s="37">
        <v>1756722.8</v>
      </c>
      <c r="AI39" s="37">
        <v>1804084.35</v>
      </c>
      <c r="AJ39" s="70">
        <v>695238.45</v>
      </c>
      <c r="AK39" s="37">
        <v>60085171.829999998</v>
      </c>
      <c r="AL39" s="15">
        <f>+SUM(B39:AK39)</f>
        <v>183927482.98000002</v>
      </c>
      <c r="AN39" s="44"/>
    </row>
    <row r="40" spans="1:40" x14ac:dyDescent="0.3">
      <c r="A40" s="8" t="s">
        <v>25</v>
      </c>
      <c r="B40" s="18">
        <f>+SUM(B34:B39)</f>
        <v>0</v>
      </c>
      <c r="C40" s="18">
        <f>+SUM(C34:C39)</f>
        <v>110735771.42</v>
      </c>
      <c r="D40" s="18">
        <f t="shared" ref="D40" si="6">+SUM(D34:D39)</f>
        <v>18506182.960000001</v>
      </c>
      <c r="E40" s="18">
        <f t="shared" ref="E40:F40" si="7">+SUM(E34:E39)</f>
        <v>71638589.419999987</v>
      </c>
      <c r="F40" s="18">
        <f t="shared" si="7"/>
        <v>81470628.350000024</v>
      </c>
      <c r="G40" s="18">
        <f t="shared" ref="G40:AK40" si="8">+SUM(G34:G39)</f>
        <v>8182193.2799999984</v>
      </c>
      <c r="H40" s="18">
        <f t="shared" si="8"/>
        <v>79062916.670000002</v>
      </c>
      <c r="I40" s="18">
        <f t="shared" si="8"/>
        <v>4318813.5599999996</v>
      </c>
      <c r="J40" s="18">
        <f t="shared" si="8"/>
        <v>14632045.389999999</v>
      </c>
      <c r="K40" s="18">
        <f t="shared" si="8"/>
        <v>10945567.76</v>
      </c>
      <c r="L40" s="18">
        <f t="shared" si="8"/>
        <v>8482156.379999999</v>
      </c>
      <c r="M40" s="18">
        <f t="shared" si="8"/>
        <v>37336977.350000001</v>
      </c>
      <c r="N40" s="18">
        <f t="shared" si="8"/>
        <v>91706748.820000008</v>
      </c>
      <c r="O40" s="18">
        <f t="shared" si="8"/>
        <v>8096892.8399999999</v>
      </c>
      <c r="P40" s="18">
        <f t="shared" si="8"/>
        <v>14954874.089999998</v>
      </c>
      <c r="Q40" s="18">
        <f t="shared" si="8"/>
        <v>26558482.990000002</v>
      </c>
      <c r="R40" s="18">
        <f t="shared" si="8"/>
        <v>15934769.289999999</v>
      </c>
      <c r="S40" s="18">
        <f t="shared" si="8"/>
        <v>6711660.8699999992</v>
      </c>
      <c r="T40" s="18">
        <f t="shared" si="8"/>
        <v>887780763.7700001</v>
      </c>
      <c r="U40" s="18">
        <f t="shared" si="8"/>
        <v>5115844.82</v>
      </c>
      <c r="V40" s="18">
        <f t="shared" si="8"/>
        <v>234815000.10000002</v>
      </c>
      <c r="W40" s="18">
        <f t="shared" si="8"/>
        <v>65511426.080000043</v>
      </c>
      <c r="X40" s="18">
        <f t="shared" si="8"/>
        <v>142559629.89999998</v>
      </c>
      <c r="Y40" s="18">
        <f t="shared" si="8"/>
        <v>22220149.609999985</v>
      </c>
      <c r="Z40" s="18">
        <f t="shared" si="8"/>
        <v>21581849.810000006</v>
      </c>
      <c r="AA40" s="18">
        <f t="shared" si="8"/>
        <v>7529842.3599999957</v>
      </c>
      <c r="AB40" s="18">
        <f t="shared" si="8"/>
        <v>130733573.59</v>
      </c>
      <c r="AC40" s="18">
        <f t="shared" si="8"/>
        <v>5486730.6700000046</v>
      </c>
      <c r="AD40" s="18">
        <f t="shared" si="8"/>
        <v>31733734.489999998</v>
      </c>
      <c r="AE40" s="18">
        <f t="shared" si="8"/>
        <v>6415571.1400000043</v>
      </c>
      <c r="AF40" s="18">
        <f t="shared" si="8"/>
        <v>107791367.42999999</v>
      </c>
      <c r="AG40" s="18">
        <f t="shared" si="8"/>
        <v>229622170.37000003</v>
      </c>
      <c r="AH40" s="18">
        <f t="shared" si="8"/>
        <v>3362167.08</v>
      </c>
      <c r="AI40" s="18">
        <f t="shared" si="8"/>
        <v>89584482.589999989</v>
      </c>
      <c r="AJ40" s="18">
        <f t="shared" si="8"/>
        <v>1270275.3999999999</v>
      </c>
      <c r="AK40" s="18">
        <f t="shared" si="8"/>
        <v>213716036.99000001</v>
      </c>
      <c r="AL40" s="18">
        <f>+SUM(AL34:AL39)</f>
        <v>2816105887.6399999</v>
      </c>
    </row>
    <row r="41" spans="1:40" x14ac:dyDescent="0.3">
      <c r="A41" s="13" t="s">
        <v>26</v>
      </c>
      <c r="B41" s="40">
        <f t="shared" ref="B41" si="9">+B32+B40</f>
        <v>0</v>
      </c>
      <c r="C41" s="40">
        <f>+C32+C40</f>
        <v>203320016.24000001</v>
      </c>
      <c r="D41" s="40">
        <f t="shared" ref="D41:E41" si="10">+D32+D40</f>
        <v>58990281.270000003</v>
      </c>
      <c r="E41" s="40">
        <f t="shared" si="10"/>
        <v>142969667.48999998</v>
      </c>
      <c r="F41" s="40">
        <f t="shared" ref="F41:AK41" si="11">+F32+F40</f>
        <v>375923252.49000001</v>
      </c>
      <c r="G41" s="40">
        <f t="shared" si="11"/>
        <v>53885413.330000006</v>
      </c>
      <c r="H41" s="40">
        <f t="shared" si="11"/>
        <v>123626727.72</v>
      </c>
      <c r="I41" s="40">
        <f t="shared" si="11"/>
        <v>9595088.9299999997</v>
      </c>
      <c r="J41" s="40">
        <f t="shared" si="11"/>
        <v>100736396.25</v>
      </c>
      <c r="K41" s="40">
        <f t="shared" si="11"/>
        <v>95788924.460000008</v>
      </c>
      <c r="L41" s="40">
        <f t="shared" si="11"/>
        <v>195238089.92228982</v>
      </c>
      <c r="M41" s="40">
        <f t="shared" si="11"/>
        <v>107185119.36000001</v>
      </c>
      <c r="N41" s="40">
        <f t="shared" si="11"/>
        <v>132206111.54000001</v>
      </c>
      <c r="O41" s="40">
        <f t="shared" si="11"/>
        <v>22355611.34</v>
      </c>
      <c r="P41" s="40">
        <f t="shared" si="11"/>
        <v>116652281.55</v>
      </c>
      <c r="Q41" s="40">
        <f t="shared" si="11"/>
        <v>124052669.5</v>
      </c>
      <c r="R41" s="40">
        <f t="shared" si="11"/>
        <v>98258831.683400005</v>
      </c>
      <c r="S41" s="40">
        <f t="shared" si="11"/>
        <v>14146697.77</v>
      </c>
      <c r="T41" s="40">
        <f t="shared" si="11"/>
        <v>1290435281.1100001</v>
      </c>
      <c r="U41" s="40">
        <f t="shared" si="11"/>
        <v>19370725.09</v>
      </c>
      <c r="V41" s="40">
        <f t="shared" si="11"/>
        <v>805135410.33000016</v>
      </c>
      <c r="W41" s="40">
        <f t="shared" si="11"/>
        <v>732552299.62000024</v>
      </c>
      <c r="X41" s="40">
        <f t="shared" si="11"/>
        <v>2167800665.96</v>
      </c>
      <c r="Y41" s="40">
        <f t="shared" si="11"/>
        <v>901820540.60000002</v>
      </c>
      <c r="Z41" s="40">
        <f t="shared" si="11"/>
        <v>78922585.770000011</v>
      </c>
      <c r="AA41" s="40">
        <f t="shared" si="11"/>
        <v>860742168.00999999</v>
      </c>
      <c r="AB41" s="40">
        <f t="shared" si="11"/>
        <v>512959912.01999998</v>
      </c>
      <c r="AC41" s="40">
        <f t="shared" si="11"/>
        <v>34307996.470000006</v>
      </c>
      <c r="AD41" s="40">
        <f t="shared" si="11"/>
        <v>70618990.879999995</v>
      </c>
      <c r="AE41" s="40">
        <f t="shared" si="11"/>
        <v>214103963.93000001</v>
      </c>
      <c r="AF41" s="40">
        <f t="shared" si="11"/>
        <v>802780820.07999992</v>
      </c>
      <c r="AG41" s="40">
        <f t="shared" si="11"/>
        <v>854789182.50999999</v>
      </c>
      <c r="AH41" s="40">
        <f t="shared" si="11"/>
        <v>22095402.799999997</v>
      </c>
      <c r="AI41" s="40">
        <f t="shared" si="11"/>
        <v>414915584.61999995</v>
      </c>
      <c r="AJ41" s="40">
        <f t="shared" si="11"/>
        <v>22560800.66</v>
      </c>
      <c r="AK41" s="40">
        <f t="shared" si="11"/>
        <v>1569405549.1699998</v>
      </c>
      <c r="AL41" s="40">
        <f>+AL32+AL40</f>
        <v>13350249060.475687</v>
      </c>
    </row>
    <row r="42" spans="1:40" x14ac:dyDescent="0.3">
      <c r="A42" s="4" t="s">
        <v>27</v>
      </c>
      <c r="B42" s="69"/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70">
        <v>0</v>
      </c>
      <c r="O42" s="15">
        <v>0</v>
      </c>
      <c r="P42" s="15">
        <v>0</v>
      </c>
      <c r="Q42" s="74">
        <v>0</v>
      </c>
      <c r="R42" s="15">
        <v>0</v>
      </c>
      <c r="S42" s="70">
        <v>0</v>
      </c>
      <c r="T42" s="74">
        <v>0</v>
      </c>
      <c r="U42" s="15">
        <v>0</v>
      </c>
      <c r="V42" s="15">
        <v>0</v>
      </c>
      <c r="W42" s="15">
        <v>1470000</v>
      </c>
      <c r="X42" s="37">
        <v>0</v>
      </c>
      <c r="Y42" s="71">
        <v>0</v>
      </c>
      <c r="Z42" s="15">
        <v>0</v>
      </c>
      <c r="AA42" s="15">
        <v>0</v>
      </c>
      <c r="AB42" s="15">
        <v>0</v>
      </c>
      <c r="AC42" s="70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70">
        <v>0</v>
      </c>
      <c r="AK42" s="15">
        <v>0</v>
      </c>
      <c r="AL42" s="15">
        <f>+SUM(C42:AK42)</f>
        <v>1470000</v>
      </c>
    </row>
    <row r="43" spans="1:40" ht="15" thickBot="1" x14ac:dyDescent="0.35">
      <c r="A43" s="14" t="s">
        <v>28</v>
      </c>
      <c r="B43" s="80"/>
      <c r="C43" s="19">
        <v>267875510.16999999</v>
      </c>
      <c r="D43" s="19">
        <v>20302002.07</v>
      </c>
      <c r="E43" s="56">
        <v>16200236.68</v>
      </c>
      <c r="F43" s="19">
        <v>3619538.14</v>
      </c>
      <c r="G43" s="19">
        <v>7047345.9299999997</v>
      </c>
      <c r="H43" s="19">
        <v>58344464.770000003</v>
      </c>
      <c r="I43" s="16">
        <v>2191693.39</v>
      </c>
      <c r="J43" s="46">
        <v>187639813.61410001</v>
      </c>
      <c r="K43" s="16">
        <v>9098524.0099999998</v>
      </c>
      <c r="L43" s="16">
        <v>13547173.77</v>
      </c>
      <c r="M43" s="16">
        <v>1236332.07</v>
      </c>
      <c r="N43" s="81">
        <v>7399001.5099999998</v>
      </c>
      <c r="O43" s="16">
        <v>0</v>
      </c>
      <c r="P43" s="16">
        <v>177235312.06</v>
      </c>
      <c r="Q43" s="16">
        <v>152645363.96000001</v>
      </c>
      <c r="R43" s="16">
        <v>24576249.539999999</v>
      </c>
      <c r="S43" s="16">
        <v>0</v>
      </c>
      <c r="T43" s="16">
        <v>1813302102.05</v>
      </c>
      <c r="U43" s="46">
        <v>6820321.4100000001</v>
      </c>
      <c r="V43" s="16">
        <v>3712434060.0100002</v>
      </c>
      <c r="W43" s="46">
        <v>380597346.44</v>
      </c>
      <c r="X43" s="46">
        <v>6336233960.6199999</v>
      </c>
      <c r="Y43" s="82">
        <v>170437337.97999999</v>
      </c>
      <c r="Z43" s="16">
        <v>65662988.549999997</v>
      </c>
      <c r="AA43" s="16">
        <v>2301947845.3299999</v>
      </c>
      <c r="AB43" s="16">
        <v>25165479.649999999</v>
      </c>
      <c r="AC43" s="81">
        <v>3760049.71</v>
      </c>
      <c r="AD43" s="16">
        <v>24322751.859999999</v>
      </c>
      <c r="AE43" s="16">
        <v>46225552.340000004</v>
      </c>
      <c r="AF43" s="16">
        <v>370780330.56</v>
      </c>
      <c r="AG43" s="46">
        <v>90371442.900000006</v>
      </c>
      <c r="AH43" s="16">
        <v>527549.49</v>
      </c>
      <c r="AI43" s="46">
        <v>1621057173.01</v>
      </c>
      <c r="AJ43" s="81">
        <v>2893399.3</v>
      </c>
      <c r="AK43" s="16">
        <v>1659490874.3899999</v>
      </c>
      <c r="AL43" s="16">
        <f>+SUM(C43:AK43)</f>
        <v>19580989127.284096</v>
      </c>
    </row>
    <row r="44" spans="1:40" x14ac:dyDescent="0.3">
      <c r="B44" s="10">
        <f>+B24-B41</f>
        <v>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40" ht="15" x14ac:dyDescent="0.3">
      <c r="A45" s="33" t="s">
        <v>89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</row>
    <row r="46" spans="1:40" x14ac:dyDescent="0.3">
      <c r="A46" s="27" t="s">
        <v>107</v>
      </c>
      <c r="B46" s="10">
        <f>+B39-'Estado de Resultados'!B45</f>
        <v>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8" spans="1:40" x14ac:dyDescent="0.3">
      <c r="C48" s="30"/>
      <c r="O48" s="47"/>
    </row>
    <row r="49" spans="1:3" x14ac:dyDescent="0.3">
      <c r="A49" s="55"/>
      <c r="B49" s="55"/>
    </row>
    <row r="59" spans="1:3" ht="15" hidden="1" thickBot="1" x14ac:dyDescent="0.35">
      <c r="C59" s="49"/>
    </row>
    <row r="60" spans="1:3" hidden="1" x14ac:dyDescent="0.3">
      <c r="A60" s="50" t="s">
        <v>97</v>
      </c>
      <c r="B60" s="49"/>
      <c r="C60" s="49"/>
    </row>
    <row r="61" spans="1:3" hidden="1" x14ac:dyDescent="0.3">
      <c r="A61" s="51" t="s">
        <v>113</v>
      </c>
      <c r="B61" s="57"/>
    </row>
    <row r="62" spans="1:3" hidden="1" x14ac:dyDescent="0.3">
      <c r="A62" s="52" t="s">
        <v>110</v>
      </c>
      <c r="B62" s="49"/>
    </row>
    <row r="63" spans="1:3" hidden="1" x14ac:dyDescent="0.3">
      <c r="A63" s="52" t="s">
        <v>111</v>
      </c>
      <c r="B63" s="49"/>
    </row>
    <row r="64" spans="1:3" ht="15" hidden="1" thickBot="1" x14ac:dyDescent="0.35">
      <c r="A64" s="53" t="s">
        <v>112</v>
      </c>
      <c r="B64" s="58"/>
    </row>
    <row r="65" hidden="1" x14ac:dyDescent="0.3"/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AM51"/>
  <sheetViews>
    <sheetView zoomScale="40" zoomScaleNormal="40" workbookViewId="0">
      <pane xSplit="1" ySplit="12" topLeftCell="C13" activePane="bottomRight" state="frozen"/>
      <selection pane="topRight" activeCell="B1" sqref="B1"/>
      <selection pane="bottomLeft" activeCell="A13" sqref="A13"/>
      <selection pane="bottomRight" activeCell="M45" sqref="M45"/>
    </sheetView>
  </sheetViews>
  <sheetFormatPr baseColWidth="10" defaultRowHeight="14.4" x14ac:dyDescent="0.3"/>
  <cols>
    <col min="1" max="1" width="65.33203125" customWidth="1"/>
    <col min="2" max="2" width="17.77734375" hidden="1" customWidth="1"/>
    <col min="3" max="3" width="20.109375" bestFit="1" customWidth="1"/>
    <col min="4" max="4" width="19.88671875" bestFit="1" customWidth="1"/>
    <col min="5" max="5" width="18.44140625" customWidth="1"/>
    <col min="6" max="6" width="20.44140625" bestFit="1" customWidth="1"/>
    <col min="7" max="7" width="26.21875" bestFit="1" customWidth="1"/>
    <col min="8" max="8" width="20.109375" bestFit="1" customWidth="1"/>
    <col min="9" max="9" width="18.44140625" bestFit="1" customWidth="1"/>
    <col min="10" max="10" width="19.5546875" bestFit="1" customWidth="1"/>
    <col min="11" max="11" width="20.109375" bestFit="1" customWidth="1"/>
    <col min="12" max="12" width="27.33203125" bestFit="1" customWidth="1"/>
    <col min="13" max="13" width="20.109375" style="61" bestFit="1" customWidth="1"/>
    <col min="14" max="14" width="25.6640625" bestFit="1" customWidth="1"/>
    <col min="15" max="15" width="21.77734375" bestFit="1" customWidth="1"/>
    <col min="16" max="16" width="26.21875" bestFit="1" customWidth="1"/>
    <col min="17" max="17" width="19.33203125" bestFit="1" customWidth="1"/>
    <col min="18" max="18" width="19.88671875" bestFit="1" customWidth="1"/>
    <col min="19" max="19" width="18.44140625" bestFit="1" customWidth="1"/>
    <col min="20" max="20" width="21.5546875" bestFit="1" customWidth="1"/>
    <col min="21" max="21" width="19" bestFit="1" customWidth="1"/>
    <col min="22" max="22" width="22.33203125" bestFit="1" customWidth="1"/>
    <col min="23" max="23" width="29.88671875" bestFit="1" customWidth="1"/>
    <col min="24" max="24" width="40.109375" bestFit="1" customWidth="1"/>
    <col min="25" max="25" width="24" bestFit="1" customWidth="1"/>
    <col min="26" max="26" width="25.44140625" bestFit="1" customWidth="1"/>
    <col min="27" max="27" width="24.33203125" bestFit="1" customWidth="1"/>
    <col min="28" max="28" width="21.77734375" bestFit="1" customWidth="1"/>
    <col min="29" max="29" width="26.77734375" bestFit="1" customWidth="1"/>
    <col min="30" max="30" width="19.88671875" bestFit="1" customWidth="1"/>
    <col min="31" max="31" width="18.44140625" bestFit="1" customWidth="1"/>
    <col min="32" max="32" width="27.109375" bestFit="1" customWidth="1"/>
    <col min="33" max="33" width="32.109375" bestFit="1" customWidth="1"/>
    <col min="34" max="34" width="18.44140625" bestFit="1" customWidth="1"/>
    <col min="35" max="35" width="20.109375" bestFit="1" customWidth="1"/>
    <col min="36" max="36" width="22.109375" bestFit="1" customWidth="1"/>
    <col min="37" max="37" width="23.44140625" bestFit="1" customWidth="1"/>
    <col min="38" max="38" width="23.77734375" bestFit="1" customWidth="1"/>
    <col min="39" max="39" width="14" customWidth="1"/>
  </cols>
  <sheetData>
    <row r="5" spans="1:38" x14ac:dyDescent="0.3">
      <c r="AL5" s="29"/>
    </row>
    <row r="7" spans="1:38" x14ac:dyDescent="0.3">
      <c r="A7" s="2" t="s">
        <v>87</v>
      </c>
      <c r="B7" s="2"/>
      <c r="G7" s="54"/>
      <c r="T7" s="21"/>
    </row>
    <row r="8" spans="1:38" ht="16.2" x14ac:dyDescent="0.3">
      <c r="A8" s="31" t="s">
        <v>88</v>
      </c>
      <c r="B8" s="31"/>
    </row>
    <row r="9" spans="1:38" x14ac:dyDescent="0.3">
      <c r="A9" s="2" t="s">
        <v>109</v>
      </c>
      <c r="B9" s="2"/>
    </row>
    <row r="10" spans="1:38" x14ac:dyDescent="0.3">
      <c r="A10" s="2" t="s">
        <v>30</v>
      </c>
      <c r="B10" s="2"/>
    </row>
    <row r="11" spans="1:38" ht="15" thickBot="1" x14ac:dyDescent="0.35">
      <c r="A11" s="2"/>
      <c r="B11" s="2"/>
    </row>
    <row r="12" spans="1:38" ht="30" customHeight="1" x14ac:dyDescent="0.3">
      <c r="A12" s="1"/>
      <c r="B12" s="60" t="s">
        <v>105</v>
      </c>
      <c r="C12" s="25" t="s">
        <v>62</v>
      </c>
      <c r="D12" s="25" t="s">
        <v>63</v>
      </c>
      <c r="E12" s="25" t="s">
        <v>64</v>
      </c>
      <c r="F12" s="26" t="s">
        <v>65</v>
      </c>
      <c r="G12" s="26" t="s">
        <v>66</v>
      </c>
      <c r="H12" s="25" t="s">
        <v>67</v>
      </c>
      <c r="I12" s="25" t="s">
        <v>68</v>
      </c>
      <c r="J12" s="25" t="s">
        <v>69</v>
      </c>
      <c r="K12" s="25" t="s">
        <v>70</v>
      </c>
      <c r="L12" s="25" t="s">
        <v>100</v>
      </c>
      <c r="M12" s="25" t="s">
        <v>106</v>
      </c>
      <c r="N12" s="25" t="s">
        <v>101</v>
      </c>
      <c r="O12" s="26" t="s">
        <v>71</v>
      </c>
      <c r="P12" s="26" t="s">
        <v>94</v>
      </c>
      <c r="Q12" s="25" t="s">
        <v>72</v>
      </c>
      <c r="R12" s="25" t="s">
        <v>73</v>
      </c>
      <c r="S12" s="26" t="s">
        <v>90</v>
      </c>
      <c r="T12" s="26" t="s">
        <v>74</v>
      </c>
      <c r="U12" s="25" t="s">
        <v>75</v>
      </c>
      <c r="V12" s="26" t="s">
        <v>76</v>
      </c>
      <c r="W12" s="26" t="s">
        <v>77</v>
      </c>
      <c r="X12" s="35" t="s">
        <v>78</v>
      </c>
      <c r="Y12" s="26" t="s">
        <v>79</v>
      </c>
      <c r="Z12" s="38" t="s">
        <v>80</v>
      </c>
      <c r="AA12" s="22" t="s">
        <v>93</v>
      </c>
      <c r="AB12" s="26" t="s">
        <v>81</v>
      </c>
      <c r="AC12" s="26" t="s">
        <v>82</v>
      </c>
      <c r="AD12" s="25" t="s">
        <v>83</v>
      </c>
      <c r="AE12" s="25" t="s">
        <v>84</v>
      </c>
      <c r="AF12" s="26" t="s">
        <v>85</v>
      </c>
      <c r="AG12" s="26" t="s">
        <v>104</v>
      </c>
      <c r="AH12" s="26" t="s">
        <v>102</v>
      </c>
      <c r="AI12" s="25" t="s">
        <v>103</v>
      </c>
      <c r="AJ12" s="34" t="s">
        <v>98</v>
      </c>
      <c r="AK12" s="34" t="s">
        <v>99</v>
      </c>
      <c r="AL12" s="11" t="s">
        <v>86</v>
      </c>
    </row>
    <row r="13" spans="1:38" x14ac:dyDescent="0.3">
      <c r="A13" s="3" t="s">
        <v>31</v>
      </c>
      <c r="B13" s="5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x14ac:dyDescent="0.3">
      <c r="A14" s="4" t="s">
        <v>32</v>
      </c>
      <c r="B14" s="75"/>
      <c r="C14" s="41">
        <v>1293.8900000000001</v>
      </c>
      <c r="D14" s="41">
        <v>9973.35</v>
      </c>
      <c r="E14" s="41">
        <v>14482.61</v>
      </c>
      <c r="F14" s="41">
        <v>92041.11</v>
      </c>
      <c r="G14" s="41">
        <v>6548.58</v>
      </c>
      <c r="H14" s="41">
        <v>28170.37</v>
      </c>
      <c r="I14" s="41">
        <v>1947.69</v>
      </c>
      <c r="J14" s="41">
        <v>6083.19</v>
      </c>
      <c r="K14" s="41">
        <v>15974.37</v>
      </c>
      <c r="L14" s="41">
        <v>0</v>
      </c>
      <c r="M14" s="41">
        <v>0</v>
      </c>
      <c r="N14" s="76">
        <v>0</v>
      </c>
      <c r="O14" s="76">
        <v>620.48</v>
      </c>
      <c r="P14" s="76">
        <v>0</v>
      </c>
      <c r="Q14" s="41">
        <v>7129.82</v>
      </c>
      <c r="R14" s="41">
        <v>13866.82</v>
      </c>
      <c r="S14" s="76">
        <v>3222.15</v>
      </c>
      <c r="T14" s="41">
        <v>630366.1</v>
      </c>
      <c r="U14" s="41">
        <v>13040.41</v>
      </c>
      <c r="V14" s="41">
        <v>202276.96</v>
      </c>
      <c r="W14" s="41">
        <v>85988.819999999992</v>
      </c>
      <c r="X14" s="41">
        <v>199779.36</v>
      </c>
      <c r="Y14" s="41">
        <v>48972.03</v>
      </c>
      <c r="Z14" s="41">
        <v>0</v>
      </c>
      <c r="AA14" s="42">
        <v>8582.5400000000009</v>
      </c>
      <c r="AB14" s="41">
        <v>209062.87</v>
      </c>
      <c r="AC14" s="76">
        <v>0</v>
      </c>
      <c r="AD14" s="41">
        <v>80680.759999999995</v>
      </c>
      <c r="AE14" s="41">
        <v>0</v>
      </c>
      <c r="AF14" s="41">
        <v>166493.70000000001</v>
      </c>
      <c r="AG14" s="41">
        <v>511366.96</v>
      </c>
      <c r="AH14" s="41">
        <v>3283.77</v>
      </c>
      <c r="AI14" s="41">
        <v>161837.63</v>
      </c>
      <c r="AJ14" s="76">
        <v>7120.99</v>
      </c>
      <c r="AK14" s="41">
        <v>0</v>
      </c>
      <c r="AL14" s="41">
        <f t="shared" ref="AL14:AL19" si="0">+SUM(C14:AK14)</f>
        <v>2530207.33</v>
      </c>
    </row>
    <row r="15" spans="1:38" x14ac:dyDescent="0.3">
      <c r="A15" s="4" t="s">
        <v>33</v>
      </c>
      <c r="B15" s="75"/>
      <c r="C15" s="41">
        <v>4696.6899999999996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275368.25</v>
      </c>
      <c r="K15" s="41">
        <v>0</v>
      </c>
      <c r="L15" s="41">
        <v>0</v>
      </c>
      <c r="M15" s="41">
        <v>0</v>
      </c>
      <c r="N15" s="76">
        <v>0</v>
      </c>
      <c r="O15" s="76">
        <v>0</v>
      </c>
      <c r="P15" s="76">
        <v>0</v>
      </c>
      <c r="Q15" s="41">
        <v>0</v>
      </c>
      <c r="R15" s="41">
        <v>0</v>
      </c>
      <c r="S15" s="76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76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708049.92000000004</v>
      </c>
      <c r="AJ15" s="76">
        <v>0</v>
      </c>
      <c r="AK15" s="41">
        <v>0</v>
      </c>
      <c r="AL15" s="41">
        <f t="shared" si="0"/>
        <v>988114.8600000001</v>
      </c>
    </row>
    <row r="16" spans="1:38" x14ac:dyDescent="0.3">
      <c r="A16" s="4" t="s">
        <v>34</v>
      </c>
      <c r="B16" s="75"/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76">
        <v>0</v>
      </c>
      <c r="O16" s="76">
        <v>0</v>
      </c>
      <c r="P16" s="76">
        <v>0</v>
      </c>
      <c r="Q16" s="41">
        <v>0</v>
      </c>
      <c r="R16" s="41">
        <v>0</v>
      </c>
      <c r="S16" s="76">
        <v>0</v>
      </c>
      <c r="T16" s="41">
        <v>5230587.24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76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76">
        <v>0</v>
      </c>
      <c r="AK16" s="41">
        <v>0</v>
      </c>
      <c r="AL16" s="41">
        <f t="shared" si="0"/>
        <v>5230587.24</v>
      </c>
    </row>
    <row r="17" spans="1:39" x14ac:dyDescent="0.3">
      <c r="A17" s="4" t="s">
        <v>35</v>
      </c>
      <c r="B17" s="75"/>
      <c r="C17" s="41">
        <v>15335141.460000001</v>
      </c>
      <c r="D17" s="41">
        <v>13602679.33</v>
      </c>
      <c r="E17" s="41">
        <v>7734040.2300000004</v>
      </c>
      <c r="F17" s="41">
        <v>12104229.15</v>
      </c>
      <c r="G17" s="41">
        <v>9896107.7300000004</v>
      </c>
      <c r="H17" s="41">
        <v>33652981.659999996</v>
      </c>
      <c r="I17" s="41">
        <v>3530946.95</v>
      </c>
      <c r="J17" s="41">
        <v>4290971.2300000004</v>
      </c>
      <c r="K17" s="41">
        <v>27656839.760000002</v>
      </c>
      <c r="L17" s="41">
        <v>189052966.78999999</v>
      </c>
      <c r="M17" s="41">
        <v>94340862.5</v>
      </c>
      <c r="N17" s="76">
        <v>24231528.530000001</v>
      </c>
      <c r="O17" s="76">
        <v>2110338.1</v>
      </c>
      <c r="P17" s="76">
        <v>5255184.3500000006</v>
      </c>
      <c r="Q17" s="41">
        <v>13542436.84</v>
      </c>
      <c r="R17" s="41">
        <v>16572770.17</v>
      </c>
      <c r="S17" s="76">
        <v>2456359.0099999998</v>
      </c>
      <c r="T17" s="41">
        <v>102557164.53999999</v>
      </c>
      <c r="U17" s="41">
        <v>2869258.17</v>
      </c>
      <c r="V17" s="41">
        <v>107435586.95999999</v>
      </c>
      <c r="W17" s="41">
        <v>230522504.26000005</v>
      </c>
      <c r="X17" s="41">
        <v>534197014.05000001</v>
      </c>
      <c r="Y17" s="41">
        <v>276035116.88999999</v>
      </c>
      <c r="Z17" s="41">
        <v>11366648.130000001</v>
      </c>
      <c r="AA17" s="41">
        <v>7923660.6900000013</v>
      </c>
      <c r="AB17" s="41">
        <v>70531525.489999995</v>
      </c>
      <c r="AC17" s="76">
        <v>24555717.899999999</v>
      </c>
      <c r="AD17" s="41">
        <v>11991281.710000001</v>
      </c>
      <c r="AE17" s="41">
        <v>211592.64</v>
      </c>
      <c r="AF17" s="41">
        <v>87360117.859999999</v>
      </c>
      <c r="AG17" s="41">
        <v>187851469.72999999</v>
      </c>
      <c r="AH17" s="41">
        <v>5165217.12</v>
      </c>
      <c r="AI17" s="41">
        <v>59400073.909999996</v>
      </c>
      <c r="AJ17" s="76">
        <v>5344578.4700000007</v>
      </c>
      <c r="AK17" s="41">
        <v>488018836.35000002</v>
      </c>
      <c r="AL17" s="41">
        <f t="shared" si="0"/>
        <v>2688703748.6599998</v>
      </c>
    </row>
    <row r="18" spans="1:39" x14ac:dyDescent="0.3">
      <c r="A18" s="4" t="s">
        <v>36</v>
      </c>
      <c r="B18" s="75"/>
      <c r="C18" s="41">
        <v>5943052.6200000001</v>
      </c>
      <c r="D18" s="41">
        <v>1114211.51</v>
      </c>
      <c r="E18" s="45">
        <v>951912.52</v>
      </c>
      <c r="F18" s="41">
        <v>10700643.880000001</v>
      </c>
      <c r="G18" s="41">
        <v>1274715.96</v>
      </c>
      <c r="H18" s="41">
        <v>201534.39</v>
      </c>
      <c r="I18" s="41">
        <v>241475.7</v>
      </c>
      <c r="J18" s="41">
        <v>927377.37999999989</v>
      </c>
      <c r="K18" s="41">
        <v>2121924.77</v>
      </c>
      <c r="L18" s="41">
        <v>370782.15</v>
      </c>
      <c r="M18" s="41">
        <v>134378.31</v>
      </c>
      <c r="N18" s="76">
        <v>94951.74</v>
      </c>
      <c r="O18" s="76">
        <v>417865.04</v>
      </c>
      <c r="P18" s="76">
        <v>1331259.1599999999</v>
      </c>
      <c r="Q18" s="41">
        <v>2583275.35</v>
      </c>
      <c r="R18" s="41">
        <v>2186588.4900000002</v>
      </c>
      <c r="S18" s="76">
        <v>363831.54</v>
      </c>
      <c r="T18" s="41">
        <v>32398266.870000001</v>
      </c>
      <c r="U18" s="41">
        <v>296011.40999999997</v>
      </c>
      <c r="V18" s="41">
        <v>16495867.300000001</v>
      </c>
      <c r="W18" s="41">
        <v>14238838.779999997</v>
      </c>
      <c r="X18" s="41">
        <v>0</v>
      </c>
      <c r="Y18" s="41">
        <v>533076.89</v>
      </c>
      <c r="Z18" s="41">
        <v>1368880.47</v>
      </c>
      <c r="AA18" s="45">
        <v>4272172.92</v>
      </c>
      <c r="AB18" s="41">
        <v>12282810.289999999</v>
      </c>
      <c r="AC18" s="76">
        <v>25451.190000000002</v>
      </c>
      <c r="AD18" s="41">
        <v>1787610.18</v>
      </c>
      <c r="AE18" s="41">
        <v>652.52</v>
      </c>
      <c r="AF18" s="41">
        <v>18198323.66</v>
      </c>
      <c r="AG18" s="41">
        <v>18180054.170000002</v>
      </c>
      <c r="AH18" s="41">
        <v>489546.21</v>
      </c>
      <c r="AI18" s="41">
        <v>9597176.8300000001</v>
      </c>
      <c r="AJ18" s="76">
        <v>454468.26999999996</v>
      </c>
      <c r="AK18" s="41">
        <v>2160357.33</v>
      </c>
      <c r="AL18" s="41">
        <f t="shared" si="0"/>
        <v>163739345.80000004</v>
      </c>
    </row>
    <row r="19" spans="1:39" x14ac:dyDescent="0.3">
      <c r="A19" s="4" t="s">
        <v>37</v>
      </c>
      <c r="B19" s="75"/>
      <c r="C19" s="41">
        <v>291163.92</v>
      </c>
      <c r="D19" s="41">
        <v>0</v>
      </c>
      <c r="E19" s="41">
        <v>159418.28</v>
      </c>
      <c r="F19" s="41">
        <v>3359655.81</v>
      </c>
      <c r="G19" s="41">
        <v>0</v>
      </c>
      <c r="H19" s="41">
        <v>5641235.3399999999</v>
      </c>
      <c r="I19" s="41">
        <v>1324141.9099999999</v>
      </c>
      <c r="J19" s="41">
        <v>0</v>
      </c>
      <c r="K19" s="41">
        <v>92.36</v>
      </c>
      <c r="L19" s="41">
        <v>0</v>
      </c>
      <c r="M19" s="41">
        <v>0</v>
      </c>
      <c r="N19" s="76">
        <v>188333.93</v>
      </c>
      <c r="O19" s="76">
        <v>665913.5</v>
      </c>
      <c r="P19" s="76">
        <v>0</v>
      </c>
      <c r="Q19" s="41">
        <v>0</v>
      </c>
      <c r="R19" s="41">
        <v>4198991.3600000003</v>
      </c>
      <c r="S19" s="76">
        <v>3504782.94</v>
      </c>
      <c r="T19" s="41">
        <v>6706488.3399999999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798533.11</v>
      </c>
      <c r="AA19" s="41">
        <v>0</v>
      </c>
      <c r="AB19" s="41">
        <v>0</v>
      </c>
      <c r="AC19" s="76">
        <v>0</v>
      </c>
      <c r="AD19" s="41">
        <v>0</v>
      </c>
      <c r="AE19" s="41">
        <v>4739255.3099999996</v>
      </c>
      <c r="AF19" s="41">
        <v>13307.62</v>
      </c>
      <c r="AG19" s="41">
        <v>0</v>
      </c>
      <c r="AH19" s="41">
        <v>2718.87</v>
      </c>
      <c r="AI19" s="41">
        <v>0</v>
      </c>
      <c r="AJ19" s="76">
        <v>0</v>
      </c>
      <c r="AK19" s="41">
        <v>0</v>
      </c>
      <c r="AL19" s="41">
        <f t="shared" si="0"/>
        <v>31594032.600000001</v>
      </c>
    </row>
    <row r="20" spans="1:39" x14ac:dyDescent="0.3">
      <c r="A20" s="5" t="s">
        <v>38</v>
      </c>
      <c r="B20" s="20">
        <f>SUM(B14:B19)</f>
        <v>0</v>
      </c>
      <c r="C20" s="20">
        <f>SUM(C14:C19)</f>
        <v>21575348.580000002</v>
      </c>
      <c r="D20" s="20">
        <f t="shared" ref="D20:AL20" si="1">SUM(D14:D19)</f>
        <v>14726864.189999999</v>
      </c>
      <c r="E20" s="20">
        <f t="shared" si="1"/>
        <v>8859853.6400000006</v>
      </c>
      <c r="F20" s="20">
        <f t="shared" si="1"/>
        <v>26256569.949999999</v>
      </c>
      <c r="G20" s="20">
        <f t="shared" si="1"/>
        <v>11177372.27</v>
      </c>
      <c r="H20" s="20">
        <f t="shared" si="1"/>
        <v>39523921.75999999</v>
      </c>
      <c r="I20" s="20">
        <f t="shared" si="1"/>
        <v>5098512.25</v>
      </c>
      <c r="J20" s="20">
        <f t="shared" si="1"/>
        <v>5499800.0500000007</v>
      </c>
      <c r="K20" s="20">
        <f t="shared" si="1"/>
        <v>29794831.260000002</v>
      </c>
      <c r="L20" s="20">
        <f t="shared" si="1"/>
        <v>189423748.94</v>
      </c>
      <c r="M20" s="20">
        <f t="shared" si="1"/>
        <v>94475240.810000002</v>
      </c>
      <c r="N20" s="20">
        <f t="shared" si="1"/>
        <v>24514814.199999999</v>
      </c>
      <c r="O20" s="20">
        <f t="shared" si="1"/>
        <v>3194737.12</v>
      </c>
      <c r="P20" s="20">
        <f t="shared" si="1"/>
        <v>6586443.5100000007</v>
      </c>
      <c r="Q20" s="20">
        <f t="shared" si="1"/>
        <v>16132842.01</v>
      </c>
      <c r="R20" s="20">
        <f t="shared" si="1"/>
        <v>22972216.84</v>
      </c>
      <c r="S20" s="20">
        <f t="shared" si="1"/>
        <v>6328195.6399999997</v>
      </c>
      <c r="T20" s="20">
        <f t="shared" si="1"/>
        <v>147522873.09</v>
      </c>
      <c r="U20" s="20">
        <f t="shared" si="1"/>
        <v>3178309.99</v>
      </c>
      <c r="V20" s="20">
        <f t="shared" si="1"/>
        <v>124133731.21999998</v>
      </c>
      <c r="W20" s="20">
        <f t="shared" si="1"/>
        <v>244847331.86000004</v>
      </c>
      <c r="X20" s="20">
        <f t="shared" si="1"/>
        <v>534396793.41000003</v>
      </c>
      <c r="Y20" s="20">
        <f t="shared" si="1"/>
        <v>276617165.80999994</v>
      </c>
      <c r="Z20" s="20">
        <f t="shared" si="1"/>
        <v>13534061.710000001</v>
      </c>
      <c r="AA20" s="20">
        <f t="shared" si="1"/>
        <v>12204416.150000002</v>
      </c>
      <c r="AB20" s="20">
        <f t="shared" si="1"/>
        <v>83023398.650000006</v>
      </c>
      <c r="AC20" s="20">
        <f t="shared" si="1"/>
        <v>24581169.09</v>
      </c>
      <c r="AD20" s="20">
        <f t="shared" si="1"/>
        <v>13859572.65</v>
      </c>
      <c r="AE20" s="20">
        <f t="shared" si="1"/>
        <v>4951500.47</v>
      </c>
      <c r="AF20" s="20">
        <f t="shared" si="1"/>
        <v>105738242.84</v>
      </c>
      <c r="AG20" s="20">
        <f t="shared" si="1"/>
        <v>206542890.86000001</v>
      </c>
      <c r="AH20" s="20">
        <f>SUM(AH14:AH19)</f>
        <v>5660765.9699999997</v>
      </c>
      <c r="AI20" s="20">
        <f t="shared" si="1"/>
        <v>69867138.289999992</v>
      </c>
      <c r="AJ20" s="20">
        <f t="shared" si="1"/>
        <v>5806167.7300000004</v>
      </c>
      <c r="AK20" s="20">
        <f t="shared" si="1"/>
        <v>490179193.68000001</v>
      </c>
      <c r="AL20" s="20">
        <f t="shared" si="1"/>
        <v>2892786036.4899998</v>
      </c>
    </row>
    <row r="21" spans="1:39" x14ac:dyDescent="0.3">
      <c r="A21" s="6" t="s">
        <v>39</v>
      </c>
      <c r="B21" s="7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78"/>
      <c r="O21" s="78"/>
      <c r="P21" s="78"/>
      <c r="Q21" s="41"/>
      <c r="R21" s="41"/>
      <c r="S21" s="78"/>
      <c r="T21" s="41"/>
      <c r="U21" s="41"/>
      <c r="V21" s="41"/>
      <c r="W21" s="41"/>
      <c r="X21" s="41"/>
      <c r="Y21" s="41"/>
      <c r="Z21" s="41"/>
      <c r="AA21" s="41"/>
      <c r="AB21" s="41"/>
      <c r="AC21" s="78"/>
      <c r="AD21" s="41"/>
      <c r="AE21" s="41"/>
      <c r="AF21" s="41"/>
      <c r="AG21" s="41"/>
      <c r="AH21" s="41"/>
      <c r="AI21" s="41"/>
      <c r="AJ21" s="78"/>
      <c r="AK21" s="41"/>
      <c r="AL21" s="41"/>
    </row>
    <row r="22" spans="1:39" x14ac:dyDescent="0.3">
      <c r="A22" s="4" t="s">
        <v>11</v>
      </c>
      <c r="B22" s="75"/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5">
        <v>0</v>
      </c>
      <c r="K22" s="41">
        <v>0</v>
      </c>
      <c r="L22" s="41">
        <v>0</v>
      </c>
      <c r="M22" s="41">
        <v>0</v>
      </c>
      <c r="N22" s="76">
        <v>0</v>
      </c>
      <c r="O22" s="76">
        <v>0</v>
      </c>
      <c r="P22" s="76">
        <v>0</v>
      </c>
      <c r="Q22" s="41">
        <v>0</v>
      </c>
      <c r="R22" s="41">
        <v>0</v>
      </c>
      <c r="S22" s="76">
        <v>0</v>
      </c>
      <c r="T22" s="41">
        <v>0</v>
      </c>
      <c r="U22" s="45">
        <v>0</v>
      </c>
      <c r="V22" s="41">
        <v>0</v>
      </c>
      <c r="W22" s="45">
        <v>0</v>
      </c>
      <c r="X22" s="41">
        <v>0</v>
      </c>
      <c r="Y22" s="41">
        <v>0</v>
      </c>
      <c r="Z22" s="45">
        <v>0</v>
      </c>
      <c r="AA22" s="41">
        <v>0</v>
      </c>
      <c r="AB22" s="41">
        <v>0</v>
      </c>
      <c r="AC22" s="76">
        <v>0</v>
      </c>
      <c r="AD22" s="41">
        <v>0</v>
      </c>
      <c r="AE22" s="45">
        <v>0</v>
      </c>
      <c r="AF22" s="41">
        <v>0</v>
      </c>
      <c r="AG22" s="41">
        <v>0</v>
      </c>
      <c r="AH22" s="41">
        <v>0</v>
      </c>
      <c r="AI22" s="41">
        <v>0</v>
      </c>
      <c r="AJ22" s="76">
        <v>0</v>
      </c>
      <c r="AK22" s="41">
        <v>0</v>
      </c>
      <c r="AL22" s="41">
        <f t="shared" ref="AL22:AL27" si="2">+SUM(C22:AK22)</f>
        <v>0</v>
      </c>
    </row>
    <row r="23" spans="1:39" x14ac:dyDescent="0.3">
      <c r="A23" s="4" t="s">
        <v>40</v>
      </c>
      <c r="B23" s="75"/>
      <c r="C23" s="41">
        <v>3035039.74</v>
      </c>
      <c r="D23" s="41">
        <v>1261408.3400000001</v>
      </c>
      <c r="E23" s="41">
        <v>1793744.12</v>
      </c>
      <c r="F23" s="41">
        <v>17261196.960000001</v>
      </c>
      <c r="G23" s="41">
        <v>2528388.75</v>
      </c>
      <c r="H23" s="41">
        <v>2959740.92</v>
      </c>
      <c r="I23" s="41">
        <v>218884.72</v>
      </c>
      <c r="J23" s="41">
        <v>1728568.81</v>
      </c>
      <c r="K23" s="41">
        <v>5242621.53</v>
      </c>
      <c r="L23" s="41">
        <v>7536603.4800000004</v>
      </c>
      <c r="M23" s="41">
        <v>1236848.69</v>
      </c>
      <c r="N23" s="76">
        <v>0</v>
      </c>
      <c r="O23" s="76">
        <v>397741.15</v>
      </c>
      <c r="P23" s="76">
        <v>2452606.0099999998</v>
      </c>
      <c r="Q23" s="41">
        <v>4205352.79</v>
      </c>
      <c r="R23" s="41">
        <v>2117016.08</v>
      </c>
      <c r="S23" s="76">
        <v>427865.5</v>
      </c>
      <c r="T23" s="41">
        <v>29192237.829999998</v>
      </c>
      <c r="U23" s="41">
        <v>417029.63</v>
      </c>
      <c r="V23" s="41">
        <v>22127272</v>
      </c>
      <c r="W23" s="45">
        <v>37129835.93</v>
      </c>
      <c r="X23" s="41">
        <v>95051748.120000005</v>
      </c>
      <c r="Y23" s="41">
        <v>49858031.509999998</v>
      </c>
      <c r="Z23" s="41">
        <v>2844391.39</v>
      </c>
      <c r="AA23" s="41">
        <v>1446475.43</v>
      </c>
      <c r="AB23" s="41">
        <v>10784607.16</v>
      </c>
      <c r="AC23" s="76">
        <v>2050214.8</v>
      </c>
      <c r="AD23" s="41">
        <v>1240614.1599999999</v>
      </c>
      <c r="AE23" s="45">
        <v>273631.46999999997</v>
      </c>
      <c r="AF23" s="41">
        <v>25184185.260000002</v>
      </c>
      <c r="AG23" s="41">
        <v>31533165.120000001</v>
      </c>
      <c r="AH23" s="41">
        <v>1072832.33</v>
      </c>
      <c r="AI23" s="41">
        <v>14115440.49</v>
      </c>
      <c r="AJ23" s="76">
        <v>630161.16</v>
      </c>
      <c r="AK23" s="41">
        <v>44856954.049999997</v>
      </c>
      <c r="AL23" s="41">
        <f t="shared" si="2"/>
        <v>424212455.43000013</v>
      </c>
    </row>
    <row r="24" spans="1:39" x14ac:dyDescent="0.3">
      <c r="A24" s="4" t="s">
        <v>41</v>
      </c>
      <c r="B24" s="75"/>
      <c r="C24" s="41">
        <v>0</v>
      </c>
      <c r="D24" s="41">
        <v>0</v>
      </c>
      <c r="E24" s="41">
        <v>0</v>
      </c>
      <c r="F24" s="45">
        <v>0</v>
      </c>
      <c r="G24" s="41">
        <v>0</v>
      </c>
      <c r="H24" s="41">
        <v>0</v>
      </c>
      <c r="I24" s="41">
        <v>0</v>
      </c>
      <c r="J24" s="45">
        <v>0</v>
      </c>
      <c r="K24" s="41">
        <v>0</v>
      </c>
      <c r="L24" s="41">
        <v>0</v>
      </c>
      <c r="M24" s="41">
        <v>0</v>
      </c>
      <c r="N24" s="76">
        <v>0</v>
      </c>
      <c r="O24" s="76">
        <v>0</v>
      </c>
      <c r="P24" s="76">
        <v>0</v>
      </c>
      <c r="Q24" s="41">
        <v>0</v>
      </c>
      <c r="R24" s="41">
        <v>0</v>
      </c>
      <c r="S24" s="76">
        <v>0</v>
      </c>
      <c r="T24" s="41">
        <v>0</v>
      </c>
      <c r="U24" s="41">
        <v>0</v>
      </c>
      <c r="V24" s="41">
        <v>0</v>
      </c>
      <c r="W24" s="45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76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76">
        <v>0</v>
      </c>
      <c r="AK24" s="41">
        <v>0</v>
      </c>
      <c r="AL24" s="41">
        <f t="shared" si="2"/>
        <v>0</v>
      </c>
    </row>
    <row r="25" spans="1:39" x14ac:dyDescent="0.3">
      <c r="A25" s="4" t="s">
        <v>42</v>
      </c>
      <c r="B25" s="75"/>
      <c r="C25" s="41">
        <v>0</v>
      </c>
      <c r="D25" s="41">
        <v>179128.73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76">
        <v>0</v>
      </c>
      <c r="O25" s="76">
        <v>0</v>
      </c>
      <c r="P25" s="76">
        <v>0</v>
      </c>
      <c r="Q25" s="41">
        <v>471262.58</v>
      </c>
      <c r="R25" s="41">
        <v>0</v>
      </c>
      <c r="S25" s="76">
        <v>0</v>
      </c>
      <c r="T25" s="41">
        <v>0</v>
      </c>
      <c r="U25" s="41">
        <v>0</v>
      </c>
      <c r="V25" s="41">
        <v>0</v>
      </c>
      <c r="W25" s="45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76">
        <v>0</v>
      </c>
      <c r="AD25" s="41">
        <v>0</v>
      </c>
      <c r="AE25" s="41">
        <v>0</v>
      </c>
      <c r="AF25" s="41">
        <v>4233286.68</v>
      </c>
      <c r="AG25" s="41">
        <v>2083391.3</v>
      </c>
      <c r="AH25" s="41">
        <v>0</v>
      </c>
      <c r="AI25" s="41">
        <v>0</v>
      </c>
      <c r="AJ25" s="76">
        <v>0</v>
      </c>
      <c r="AK25" s="41">
        <v>0</v>
      </c>
      <c r="AL25" s="41">
        <f t="shared" si="2"/>
        <v>6967069.29</v>
      </c>
    </row>
    <row r="26" spans="1:39" x14ac:dyDescent="0.3">
      <c r="A26" s="4" t="s">
        <v>36</v>
      </c>
      <c r="B26" s="75"/>
      <c r="C26" s="41">
        <v>2922493.68</v>
      </c>
      <c r="D26" s="41">
        <v>792113.02</v>
      </c>
      <c r="E26" s="41">
        <v>1847038.86</v>
      </c>
      <c r="F26" s="41">
        <v>2076478.48</v>
      </c>
      <c r="G26" s="41">
        <v>1113340.96</v>
      </c>
      <c r="H26" s="41">
        <v>150483.57</v>
      </c>
      <c r="I26" s="41">
        <v>140231.29</v>
      </c>
      <c r="J26" s="41">
        <v>2044590.8400000003</v>
      </c>
      <c r="K26" s="41">
        <v>1937042.97</v>
      </c>
      <c r="L26" s="41">
        <v>3578920.87</v>
      </c>
      <c r="M26" s="41">
        <v>833259.72</v>
      </c>
      <c r="N26" s="76">
        <v>32546.63</v>
      </c>
      <c r="O26" s="76">
        <v>155148.76999999999</v>
      </c>
      <c r="P26" s="76">
        <v>343.46</v>
      </c>
      <c r="Q26" s="41">
        <v>2319339.4900000002</v>
      </c>
      <c r="R26" s="45">
        <v>1943387.29</v>
      </c>
      <c r="S26" s="76">
        <v>0</v>
      </c>
      <c r="T26" s="41">
        <v>19629635.109999999</v>
      </c>
      <c r="U26" s="41">
        <v>258508.21</v>
      </c>
      <c r="V26" s="41">
        <v>10933922.07</v>
      </c>
      <c r="W26" s="45">
        <v>16282672.35</v>
      </c>
      <c r="X26" s="41">
        <v>33303146.940000001</v>
      </c>
      <c r="Y26" s="41">
        <v>18905357.960000001</v>
      </c>
      <c r="Z26" s="41">
        <v>1277598.72</v>
      </c>
      <c r="AA26" s="45">
        <v>4128485.0700000003</v>
      </c>
      <c r="AB26" s="41">
        <v>7697203.7400000002</v>
      </c>
      <c r="AC26" s="76">
        <v>225587.87</v>
      </c>
      <c r="AD26" s="41">
        <v>1168899.02</v>
      </c>
      <c r="AE26" s="41">
        <v>36845.69</v>
      </c>
      <c r="AF26" s="41">
        <v>14987623.439999999</v>
      </c>
      <c r="AG26" s="41">
        <v>1746499.63</v>
      </c>
      <c r="AH26" s="41">
        <v>402732.28</v>
      </c>
      <c r="AI26" s="41">
        <v>7178443.9000000004</v>
      </c>
      <c r="AJ26" s="76">
        <v>0</v>
      </c>
      <c r="AK26" s="45">
        <v>31604391.460000016</v>
      </c>
      <c r="AL26" s="41">
        <f t="shared" si="2"/>
        <v>191654313.36000001</v>
      </c>
    </row>
    <row r="27" spans="1:39" x14ac:dyDescent="0.3">
      <c r="A27" s="4" t="s">
        <v>43</v>
      </c>
      <c r="B27" s="75"/>
      <c r="C27" s="41">
        <v>606027.93000000005</v>
      </c>
      <c r="D27" s="41">
        <v>47825.78</v>
      </c>
      <c r="E27" s="41">
        <v>0</v>
      </c>
      <c r="F27" s="41">
        <v>493515.77</v>
      </c>
      <c r="G27" s="41">
        <v>133431.76</v>
      </c>
      <c r="H27" s="41">
        <v>186567.73</v>
      </c>
      <c r="I27" s="41">
        <v>0</v>
      </c>
      <c r="J27" s="45">
        <v>263209.96000000002</v>
      </c>
      <c r="K27" s="41">
        <v>68258.23</v>
      </c>
      <c r="L27" s="41">
        <v>227506.09</v>
      </c>
      <c r="M27" s="41">
        <v>0</v>
      </c>
      <c r="N27" s="76">
        <v>9905.17</v>
      </c>
      <c r="O27" s="76">
        <v>0</v>
      </c>
      <c r="P27" s="76">
        <v>0</v>
      </c>
      <c r="Q27" s="41">
        <v>82259.789999999994</v>
      </c>
      <c r="R27" s="41">
        <v>2710615.89</v>
      </c>
      <c r="S27" s="76">
        <v>6463.59</v>
      </c>
      <c r="T27" s="41">
        <v>2581759.4</v>
      </c>
      <c r="U27" s="41">
        <v>0</v>
      </c>
      <c r="V27" s="41">
        <v>843900.48</v>
      </c>
      <c r="W27" s="41">
        <v>0</v>
      </c>
      <c r="X27" s="41">
        <v>282414.89</v>
      </c>
      <c r="Y27" s="41">
        <v>0</v>
      </c>
      <c r="Z27" s="41">
        <v>350293.31</v>
      </c>
      <c r="AA27" s="41">
        <v>0</v>
      </c>
      <c r="AB27" s="41">
        <v>1319483.52</v>
      </c>
      <c r="AC27" s="76">
        <v>0</v>
      </c>
      <c r="AD27" s="41">
        <v>3262.76</v>
      </c>
      <c r="AE27" s="41">
        <v>2532.91</v>
      </c>
      <c r="AF27" s="41">
        <v>1666240.92</v>
      </c>
      <c r="AG27" s="41">
        <v>6654162.29</v>
      </c>
      <c r="AH27" s="41">
        <v>0</v>
      </c>
      <c r="AI27" s="41">
        <v>183305.85</v>
      </c>
      <c r="AJ27" s="76">
        <v>0</v>
      </c>
      <c r="AK27" s="41">
        <v>0</v>
      </c>
      <c r="AL27" s="41">
        <f t="shared" si="2"/>
        <v>18722944.020000003</v>
      </c>
      <c r="AM27" s="36"/>
    </row>
    <row r="28" spans="1:39" x14ac:dyDescent="0.3">
      <c r="A28" s="5" t="s">
        <v>44</v>
      </c>
      <c r="B28" s="20">
        <f>SUM(B22:B27)</f>
        <v>0</v>
      </c>
      <c r="C28" s="20">
        <f t="shared" ref="C28:D28" si="3">SUM(C22:C27)</f>
        <v>6563561.3499999996</v>
      </c>
      <c r="D28" s="20">
        <f t="shared" si="3"/>
        <v>2280475.8699999996</v>
      </c>
      <c r="E28" s="20">
        <f t="shared" ref="E28:F28" si="4">SUM(E22:E27)</f>
        <v>3640782.9800000004</v>
      </c>
      <c r="F28" s="20">
        <f t="shared" si="4"/>
        <v>19831191.210000001</v>
      </c>
      <c r="G28" s="20">
        <f t="shared" ref="G28:AB28" si="5">SUM(G22:G27)</f>
        <v>3775161.4699999997</v>
      </c>
      <c r="H28" s="20">
        <f t="shared" si="5"/>
        <v>3296792.2199999997</v>
      </c>
      <c r="I28" s="20">
        <f t="shared" si="5"/>
        <v>359116.01</v>
      </c>
      <c r="J28" s="20">
        <f t="shared" si="5"/>
        <v>4036369.6100000003</v>
      </c>
      <c r="K28" s="20">
        <f t="shared" si="5"/>
        <v>7247922.7300000004</v>
      </c>
      <c r="L28" s="20">
        <f t="shared" si="5"/>
        <v>11343030.440000001</v>
      </c>
      <c r="M28" s="20">
        <f t="shared" si="5"/>
        <v>2070108.41</v>
      </c>
      <c r="N28" s="20">
        <f t="shared" si="5"/>
        <v>42451.8</v>
      </c>
      <c r="O28" s="20">
        <f t="shared" si="5"/>
        <v>552889.92000000004</v>
      </c>
      <c r="P28" s="20">
        <f t="shared" si="5"/>
        <v>2452949.4699999997</v>
      </c>
      <c r="Q28" s="20">
        <f t="shared" si="5"/>
        <v>7078214.6500000004</v>
      </c>
      <c r="R28" s="20">
        <f t="shared" si="5"/>
        <v>6771019.2599999998</v>
      </c>
      <c r="S28" s="20">
        <f t="shared" si="5"/>
        <v>434329.09</v>
      </c>
      <c r="T28" s="20">
        <f t="shared" si="5"/>
        <v>51403632.339999996</v>
      </c>
      <c r="U28" s="20">
        <f t="shared" si="5"/>
        <v>675537.84</v>
      </c>
      <c r="V28" s="20">
        <f t="shared" si="5"/>
        <v>33905094.549999997</v>
      </c>
      <c r="W28" s="20">
        <f t="shared" si="5"/>
        <v>53412508.280000001</v>
      </c>
      <c r="X28" s="20">
        <f t="shared" si="5"/>
        <v>128637309.95</v>
      </c>
      <c r="Y28" s="20">
        <f t="shared" si="5"/>
        <v>68763389.469999999</v>
      </c>
      <c r="Z28" s="20">
        <f t="shared" si="5"/>
        <v>4472283.42</v>
      </c>
      <c r="AA28" s="20">
        <f t="shared" si="5"/>
        <v>5574960.5</v>
      </c>
      <c r="AB28" s="20">
        <f t="shared" si="5"/>
        <v>19801294.419999998</v>
      </c>
      <c r="AC28" s="20">
        <f t="shared" ref="AC28" si="6">SUM(AC22:AC27)</f>
        <v>2275802.67</v>
      </c>
      <c r="AD28" s="20">
        <f t="shared" ref="AD28:AE28" si="7">SUM(AD22:AD27)</f>
        <v>2412775.9399999995</v>
      </c>
      <c r="AE28" s="20">
        <f t="shared" si="7"/>
        <v>313010.06999999995</v>
      </c>
      <c r="AF28" s="20">
        <f t="shared" ref="AF28:AG28" si="8">SUM(AF22:AF27)</f>
        <v>46071336.300000004</v>
      </c>
      <c r="AG28" s="20">
        <f t="shared" si="8"/>
        <v>42017218.340000004</v>
      </c>
      <c r="AH28" s="20">
        <f>SUM(AH22:AH27)</f>
        <v>1475564.61</v>
      </c>
      <c r="AI28" s="20">
        <f t="shared" ref="AI28" si="9">SUM(AI22:AI27)</f>
        <v>21477190.240000002</v>
      </c>
      <c r="AJ28" s="20">
        <f t="shared" ref="AJ28:AK28" si="10">SUM(AJ22:AJ27)</f>
        <v>630161.16</v>
      </c>
      <c r="AK28" s="20">
        <f t="shared" si="10"/>
        <v>76461345.51000002</v>
      </c>
      <c r="AL28" s="20">
        <f>SUM(AL22:AL27)</f>
        <v>641556782.10000014</v>
      </c>
    </row>
    <row r="29" spans="1:39" x14ac:dyDescent="0.3">
      <c r="A29" s="5" t="s">
        <v>45</v>
      </c>
      <c r="B29" s="20">
        <f>+B20-B28</f>
        <v>0</v>
      </c>
      <c r="C29" s="20">
        <f t="shared" ref="C29:D29" si="11">+C20-C28</f>
        <v>15011787.230000002</v>
      </c>
      <c r="D29" s="20">
        <f t="shared" si="11"/>
        <v>12446388.32</v>
      </c>
      <c r="E29" s="20">
        <f t="shared" ref="E29:F29" si="12">+E20-E28</f>
        <v>5219070.66</v>
      </c>
      <c r="F29" s="20">
        <f t="shared" si="12"/>
        <v>6425378.7399999984</v>
      </c>
      <c r="G29" s="20">
        <f t="shared" ref="G29:AB29" si="13">+G20-G28</f>
        <v>7402210.7999999998</v>
      </c>
      <c r="H29" s="20">
        <f t="shared" si="13"/>
        <v>36227129.539999992</v>
      </c>
      <c r="I29" s="20">
        <f t="shared" si="13"/>
        <v>4739396.24</v>
      </c>
      <c r="J29" s="20">
        <f t="shared" si="13"/>
        <v>1463430.4400000004</v>
      </c>
      <c r="K29" s="20">
        <f t="shared" si="13"/>
        <v>22546908.530000001</v>
      </c>
      <c r="L29" s="20">
        <f t="shared" si="13"/>
        <v>178080718.5</v>
      </c>
      <c r="M29" s="20">
        <f t="shared" si="13"/>
        <v>92405132.400000006</v>
      </c>
      <c r="N29" s="20">
        <f t="shared" si="13"/>
        <v>24472362.399999999</v>
      </c>
      <c r="O29" s="20">
        <f t="shared" si="13"/>
        <v>2641847.2000000002</v>
      </c>
      <c r="P29" s="20">
        <f t="shared" si="13"/>
        <v>4133494.040000001</v>
      </c>
      <c r="Q29" s="20">
        <f t="shared" si="13"/>
        <v>9054627.3599999994</v>
      </c>
      <c r="R29" s="20">
        <f t="shared" si="13"/>
        <v>16201197.58</v>
      </c>
      <c r="S29" s="20">
        <f t="shared" si="13"/>
        <v>5893866.5499999998</v>
      </c>
      <c r="T29" s="20">
        <f t="shared" si="13"/>
        <v>96119240.75</v>
      </c>
      <c r="U29" s="20">
        <f t="shared" si="13"/>
        <v>2502772.1500000004</v>
      </c>
      <c r="V29" s="20">
        <f t="shared" si="13"/>
        <v>90228636.669999987</v>
      </c>
      <c r="W29" s="20">
        <f t="shared" si="13"/>
        <v>191434823.58000004</v>
      </c>
      <c r="X29" s="20">
        <f t="shared" si="13"/>
        <v>405759483.46000004</v>
      </c>
      <c r="Y29" s="20">
        <f t="shared" si="13"/>
        <v>207853776.33999994</v>
      </c>
      <c r="Z29" s="20">
        <f t="shared" si="13"/>
        <v>9061778.290000001</v>
      </c>
      <c r="AA29" s="20">
        <f t="shared" si="13"/>
        <v>6629455.6500000022</v>
      </c>
      <c r="AB29" s="20">
        <f t="shared" si="13"/>
        <v>63222104.230000004</v>
      </c>
      <c r="AC29" s="20">
        <f t="shared" ref="AC29" si="14">+AC20-AC28</f>
        <v>22305366.420000002</v>
      </c>
      <c r="AD29" s="20">
        <f t="shared" ref="AD29:AE29" si="15">+AD20-AD28</f>
        <v>11446796.710000001</v>
      </c>
      <c r="AE29" s="20">
        <f t="shared" si="15"/>
        <v>4638490.3999999994</v>
      </c>
      <c r="AF29" s="20">
        <f t="shared" ref="AF29:AH29" si="16">+AF20-AF28</f>
        <v>59666906.539999999</v>
      </c>
      <c r="AG29" s="20">
        <f t="shared" si="16"/>
        <v>164525672.52000001</v>
      </c>
      <c r="AH29" s="20">
        <f t="shared" si="16"/>
        <v>4185201.3599999994</v>
      </c>
      <c r="AI29" s="20">
        <f t="shared" ref="AI29" si="17">+AI20-AI28</f>
        <v>48389948.04999999</v>
      </c>
      <c r="AJ29" s="20">
        <f t="shared" ref="AJ29:AK29" si="18">+AJ20-AJ28</f>
        <v>5176006.57</v>
      </c>
      <c r="AK29" s="20">
        <f t="shared" si="18"/>
        <v>413717848.16999996</v>
      </c>
      <c r="AL29" s="20">
        <f>+AL20-AL28</f>
        <v>2251229254.3899994</v>
      </c>
    </row>
    <row r="30" spans="1:39" x14ac:dyDescent="0.3">
      <c r="A30" s="4" t="s">
        <v>46</v>
      </c>
      <c r="B30" s="75"/>
      <c r="C30" s="41">
        <v>1581994.26</v>
      </c>
      <c r="D30" s="41">
        <v>554881.29</v>
      </c>
      <c r="E30" s="41">
        <v>-602929.77</v>
      </c>
      <c r="F30" s="45">
        <v>-633321.74</v>
      </c>
      <c r="G30" s="41">
        <v>5494228.1900000004</v>
      </c>
      <c r="H30" s="41">
        <v>4476147.63</v>
      </c>
      <c r="I30" s="41">
        <v>213516.71</v>
      </c>
      <c r="J30" s="41">
        <v>744313.64999999991</v>
      </c>
      <c r="K30" s="41">
        <v>2101082.09</v>
      </c>
      <c r="L30" s="41">
        <v>7203040.1699999999</v>
      </c>
      <c r="M30" s="41">
        <v>352140.24</v>
      </c>
      <c r="N30" s="76">
        <v>10993148.57</v>
      </c>
      <c r="O30" s="76">
        <v>6402.14</v>
      </c>
      <c r="P30" s="76">
        <v>2652726.79</v>
      </c>
      <c r="Q30" s="41">
        <v>1937977.23</v>
      </c>
      <c r="R30" s="41">
        <v>2704068.9299999997</v>
      </c>
      <c r="S30" s="41">
        <v>9605.4599999999991</v>
      </c>
      <c r="T30" s="41">
        <v>18353686.09</v>
      </c>
      <c r="U30" s="45">
        <v>252476.36</v>
      </c>
      <c r="V30" s="41">
        <v>2762199.63</v>
      </c>
      <c r="W30" s="41">
        <v>178512101.52000001</v>
      </c>
      <c r="X30" s="41">
        <v>261109449.65000001</v>
      </c>
      <c r="Y30" s="41">
        <v>72871963.870000005</v>
      </c>
      <c r="Z30" s="45">
        <v>1218826.58</v>
      </c>
      <c r="AA30" s="41">
        <v>14506662.520000007</v>
      </c>
      <c r="AB30" s="41">
        <v>8059087.5499999998</v>
      </c>
      <c r="AC30" s="76">
        <v>1219152.3800000001</v>
      </c>
      <c r="AD30" s="41">
        <v>1218535.98</v>
      </c>
      <c r="AE30" s="41">
        <v>0</v>
      </c>
      <c r="AF30" s="41">
        <v>451008.45</v>
      </c>
      <c r="AG30" s="41">
        <v>10831008.1</v>
      </c>
      <c r="AH30" s="41">
        <v>46591.66</v>
      </c>
      <c r="AI30" s="41">
        <v>4962517.99</v>
      </c>
      <c r="AJ30" s="76">
        <v>37005.110000000015</v>
      </c>
      <c r="AK30" s="41">
        <v>139036324.69000003</v>
      </c>
      <c r="AL30" s="41">
        <f>+SUM(C30:AK30)</f>
        <v>755237619.97000015</v>
      </c>
    </row>
    <row r="31" spans="1:39" x14ac:dyDescent="0.3">
      <c r="A31" s="4" t="s">
        <v>47</v>
      </c>
      <c r="B31" s="75"/>
      <c r="C31" s="41">
        <v>2197534</v>
      </c>
      <c r="D31" s="41">
        <v>66225.429999999993</v>
      </c>
      <c r="E31" s="41">
        <v>518425.51</v>
      </c>
      <c r="F31" s="45">
        <v>0</v>
      </c>
      <c r="G31" s="41">
        <v>142846.31</v>
      </c>
      <c r="H31" s="41">
        <v>677118.74</v>
      </c>
      <c r="I31" s="41">
        <v>0</v>
      </c>
      <c r="J31" s="41">
        <v>1002231.7799999998</v>
      </c>
      <c r="K31" s="41">
        <v>664172.97</v>
      </c>
      <c r="L31" s="41">
        <v>177846.09000000003</v>
      </c>
      <c r="M31" s="41">
        <v>76110.84</v>
      </c>
      <c r="N31" s="76">
        <v>0</v>
      </c>
      <c r="O31" s="76">
        <v>88993.07</v>
      </c>
      <c r="P31" s="76">
        <v>0</v>
      </c>
      <c r="Q31" s="41">
        <v>0</v>
      </c>
      <c r="R31" s="41">
        <v>257465.39579999997</v>
      </c>
      <c r="S31" s="76">
        <v>0</v>
      </c>
      <c r="T31" s="41">
        <v>9085080.5899999999</v>
      </c>
      <c r="U31" s="45">
        <v>0</v>
      </c>
      <c r="V31" s="41">
        <v>550113.68999999994</v>
      </c>
      <c r="W31" s="41">
        <v>20637285.43</v>
      </c>
      <c r="X31" s="41">
        <v>94326819.760000005</v>
      </c>
      <c r="Y31" s="41">
        <v>6186878.46</v>
      </c>
      <c r="Z31" s="41">
        <v>100753.2</v>
      </c>
      <c r="AA31" s="41">
        <v>0</v>
      </c>
      <c r="AB31" s="41">
        <v>29781.21</v>
      </c>
      <c r="AC31" s="76">
        <v>126727.6</v>
      </c>
      <c r="AD31" s="41">
        <v>372741.85</v>
      </c>
      <c r="AE31" s="41">
        <v>232823.29</v>
      </c>
      <c r="AF31" s="41">
        <v>58806.11</v>
      </c>
      <c r="AG31" s="41">
        <v>543565.51</v>
      </c>
      <c r="AH31" s="41">
        <v>0</v>
      </c>
      <c r="AI31" s="41">
        <v>978715.09</v>
      </c>
      <c r="AJ31" s="76">
        <v>109103.56</v>
      </c>
      <c r="AK31" s="41">
        <v>24988797.240000002</v>
      </c>
      <c r="AL31" s="41">
        <f>+SUM(C31:AK31)</f>
        <v>164196962.72580001</v>
      </c>
    </row>
    <row r="32" spans="1:39" x14ac:dyDescent="0.3">
      <c r="A32" s="4" t="s">
        <v>48</v>
      </c>
      <c r="B32" s="75"/>
      <c r="C32" s="41">
        <v>0</v>
      </c>
      <c r="D32" s="41">
        <v>0</v>
      </c>
      <c r="E32" s="41">
        <v>0</v>
      </c>
      <c r="F32" s="45">
        <v>0</v>
      </c>
      <c r="G32" s="45">
        <v>0</v>
      </c>
      <c r="H32" s="41">
        <v>0</v>
      </c>
      <c r="I32" s="41">
        <v>0</v>
      </c>
      <c r="J32" s="41">
        <v>0</v>
      </c>
      <c r="K32" s="41">
        <v>0</v>
      </c>
      <c r="L32" s="41">
        <v>1603403.35</v>
      </c>
      <c r="M32" s="41">
        <v>0</v>
      </c>
      <c r="N32" s="76">
        <v>0</v>
      </c>
      <c r="O32" s="76">
        <v>0</v>
      </c>
      <c r="P32" s="76">
        <v>0</v>
      </c>
      <c r="Q32" s="41">
        <v>0</v>
      </c>
      <c r="R32" s="41">
        <v>0</v>
      </c>
      <c r="S32" s="76">
        <v>0</v>
      </c>
      <c r="T32" s="41">
        <v>0</v>
      </c>
      <c r="U32" s="45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76">
        <v>0</v>
      </c>
      <c r="AD32" s="41">
        <v>3090.3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76">
        <v>0</v>
      </c>
      <c r="AK32" s="41">
        <v>0</v>
      </c>
      <c r="AL32" s="41">
        <f>+SUM(C32:AK32)</f>
        <v>1606493.6500000001</v>
      </c>
    </row>
    <row r="33" spans="1:39" x14ac:dyDescent="0.3">
      <c r="A33" s="7" t="s">
        <v>49</v>
      </c>
      <c r="B33" s="20">
        <f>+B29-B30+B31-B32</f>
        <v>0</v>
      </c>
      <c r="C33" s="20">
        <f t="shared" ref="C33:AL33" si="19">+C29-C30+C31-C32</f>
        <v>15627326.970000003</v>
      </c>
      <c r="D33" s="20">
        <f t="shared" si="19"/>
        <v>11957732.460000001</v>
      </c>
      <c r="E33" s="20">
        <f t="shared" si="19"/>
        <v>6340425.9399999995</v>
      </c>
      <c r="F33" s="20">
        <f t="shared" si="19"/>
        <v>7058700.4799999986</v>
      </c>
      <c r="G33" s="20">
        <f t="shared" si="19"/>
        <v>2050828.9199999995</v>
      </c>
      <c r="H33" s="20">
        <f t="shared" si="19"/>
        <v>32428100.649999991</v>
      </c>
      <c r="I33" s="20">
        <f t="shared" si="19"/>
        <v>4525879.53</v>
      </c>
      <c r="J33" s="20">
        <f t="shared" si="19"/>
        <v>1721348.5700000003</v>
      </c>
      <c r="K33" s="20">
        <f t="shared" si="19"/>
        <v>21109999.41</v>
      </c>
      <c r="L33" s="20">
        <f t="shared" si="19"/>
        <v>169452121.07000002</v>
      </c>
      <c r="M33" s="20">
        <f t="shared" si="19"/>
        <v>92129103.000000015</v>
      </c>
      <c r="N33" s="20">
        <f t="shared" si="19"/>
        <v>13479213.829999998</v>
      </c>
      <c r="O33" s="20">
        <f t="shared" si="19"/>
        <v>2724438.13</v>
      </c>
      <c r="P33" s="20">
        <f t="shared" si="19"/>
        <v>1480767.2500000009</v>
      </c>
      <c r="Q33" s="20">
        <f t="shared" si="19"/>
        <v>7116650.129999999</v>
      </c>
      <c r="R33" s="20">
        <f t="shared" si="19"/>
        <v>13754594.0458</v>
      </c>
      <c r="S33" s="20">
        <f t="shared" si="19"/>
        <v>5884261.0899999999</v>
      </c>
      <c r="T33" s="20">
        <f t="shared" si="19"/>
        <v>86850635.25</v>
      </c>
      <c r="U33" s="20">
        <f t="shared" si="19"/>
        <v>2250295.7900000005</v>
      </c>
      <c r="V33" s="20">
        <f t="shared" si="19"/>
        <v>88016550.729999989</v>
      </c>
      <c r="W33" s="20">
        <f t="shared" si="19"/>
        <v>33560007.490000032</v>
      </c>
      <c r="X33" s="20">
        <f t="shared" si="19"/>
        <v>238976853.57000005</v>
      </c>
      <c r="Y33" s="20">
        <f t="shared" si="19"/>
        <v>141168690.92999995</v>
      </c>
      <c r="Z33" s="20">
        <f t="shared" si="19"/>
        <v>7943704.9100000011</v>
      </c>
      <c r="AA33" s="20">
        <f t="shared" si="19"/>
        <v>-7877206.8700000048</v>
      </c>
      <c r="AB33" s="20">
        <f t="shared" si="19"/>
        <v>55192797.890000008</v>
      </c>
      <c r="AC33" s="20">
        <f t="shared" si="19"/>
        <v>21212941.640000004</v>
      </c>
      <c r="AD33" s="20">
        <f t="shared" si="19"/>
        <v>10597912.279999999</v>
      </c>
      <c r="AE33" s="20">
        <f t="shared" si="19"/>
        <v>4871313.6899999995</v>
      </c>
      <c r="AF33" s="20">
        <f t="shared" si="19"/>
        <v>59274704.199999996</v>
      </c>
      <c r="AG33" s="20">
        <f t="shared" si="19"/>
        <v>154238229.93000001</v>
      </c>
      <c r="AH33" s="20">
        <f t="shared" si="19"/>
        <v>4138609.6999999993</v>
      </c>
      <c r="AI33" s="20">
        <f t="shared" si="19"/>
        <v>44406145.149999991</v>
      </c>
      <c r="AJ33" s="20">
        <f t="shared" si="19"/>
        <v>5248105.0199999996</v>
      </c>
      <c r="AK33" s="20">
        <f t="shared" si="19"/>
        <v>299670320.71999991</v>
      </c>
      <c r="AL33" s="20">
        <f t="shared" si="19"/>
        <v>1658582103.4957991</v>
      </c>
      <c r="AM33" s="21"/>
    </row>
    <row r="34" spans="1:39" x14ac:dyDescent="0.3">
      <c r="A34" s="4" t="s">
        <v>50</v>
      </c>
      <c r="B34" s="75"/>
      <c r="C34" s="41">
        <v>38101594.409999996</v>
      </c>
      <c r="D34" s="41">
        <v>2304521.94</v>
      </c>
      <c r="E34" s="45">
        <v>1600367.92</v>
      </c>
      <c r="F34" s="41">
        <v>334183287.31999999</v>
      </c>
      <c r="G34" s="41">
        <v>788246.39</v>
      </c>
      <c r="H34" s="41">
        <v>1808407.94</v>
      </c>
      <c r="I34" s="41">
        <v>0</v>
      </c>
      <c r="J34" s="41">
        <v>18634353.029999997</v>
      </c>
      <c r="K34" s="41">
        <v>29184.71</v>
      </c>
      <c r="L34" s="41">
        <v>2113492.5500000003</v>
      </c>
      <c r="M34" s="41">
        <v>392109.33</v>
      </c>
      <c r="N34" s="76">
        <v>12488.82</v>
      </c>
      <c r="O34" s="76">
        <v>159330.13</v>
      </c>
      <c r="P34" s="76">
        <v>1712740.43</v>
      </c>
      <c r="Q34" s="41">
        <v>794793.01</v>
      </c>
      <c r="R34" s="41">
        <v>2617390.4959999998</v>
      </c>
      <c r="S34" s="76">
        <v>0</v>
      </c>
      <c r="T34" s="41">
        <v>16338342.830000002</v>
      </c>
      <c r="U34" s="45">
        <v>1656096.34</v>
      </c>
      <c r="V34" s="41">
        <v>5991044.25</v>
      </c>
      <c r="W34" s="41">
        <v>21416169.23</v>
      </c>
      <c r="X34" s="41">
        <v>7253869.4500000002</v>
      </c>
      <c r="Y34" s="41">
        <v>15239984.010000002</v>
      </c>
      <c r="Z34" s="41">
        <v>6631172.7300000004</v>
      </c>
      <c r="AA34" s="45">
        <v>6556216.1900000004</v>
      </c>
      <c r="AB34" s="41">
        <v>7502457.5</v>
      </c>
      <c r="AC34" s="76">
        <v>2516013.71</v>
      </c>
      <c r="AD34" s="41">
        <v>1354918.1</v>
      </c>
      <c r="AE34" s="41">
        <v>0</v>
      </c>
      <c r="AF34" s="41">
        <v>20319.64</v>
      </c>
      <c r="AG34" s="41">
        <v>24346414.77</v>
      </c>
      <c r="AH34" s="41">
        <v>0</v>
      </c>
      <c r="AI34" s="41">
        <v>2196376.84</v>
      </c>
      <c r="AJ34" s="76">
        <v>787041.02</v>
      </c>
      <c r="AK34" s="45">
        <v>21493211.230000004</v>
      </c>
      <c r="AL34" s="41">
        <f>+SUM(C34:AK34)</f>
        <v>546551956.26599979</v>
      </c>
    </row>
    <row r="35" spans="1:39" x14ac:dyDescent="0.3">
      <c r="A35" s="4" t="s">
        <v>51</v>
      </c>
      <c r="B35" s="75"/>
      <c r="C35" s="41">
        <v>5161440.78</v>
      </c>
      <c r="D35" s="41">
        <v>135332.91</v>
      </c>
      <c r="E35" s="41">
        <v>732325.02</v>
      </c>
      <c r="F35" s="41">
        <v>299451905.50999999</v>
      </c>
      <c r="G35" s="41">
        <v>436041.78</v>
      </c>
      <c r="H35" s="41">
        <v>2465</v>
      </c>
      <c r="I35" s="41">
        <v>0</v>
      </c>
      <c r="J35" s="41">
        <v>1849320.14</v>
      </c>
      <c r="K35" s="41">
        <v>412362.82</v>
      </c>
      <c r="L35" s="41">
        <v>7588477.080000001</v>
      </c>
      <c r="M35" s="41">
        <f>242601.77+19730.76</f>
        <v>262332.52999999997</v>
      </c>
      <c r="N35" s="76">
        <v>2062768.19</v>
      </c>
      <c r="O35" s="76">
        <v>12440.8</v>
      </c>
      <c r="P35" s="76">
        <v>2234099.83</v>
      </c>
      <c r="Q35" s="41">
        <v>161310.39000000001</v>
      </c>
      <c r="R35" s="45">
        <v>365532.91000000003</v>
      </c>
      <c r="S35" s="76">
        <v>0</v>
      </c>
      <c r="T35" s="41">
        <v>69624323.480000004</v>
      </c>
      <c r="U35" s="41">
        <v>127071.03</v>
      </c>
      <c r="V35" s="41">
        <v>2422821.2799999998</v>
      </c>
      <c r="W35" s="41">
        <v>28737360.669999998</v>
      </c>
      <c r="X35" s="41">
        <v>40489228.740000002</v>
      </c>
      <c r="Y35" s="45">
        <v>1793793.1600000001</v>
      </c>
      <c r="Z35" s="45">
        <v>419001.15</v>
      </c>
      <c r="AA35" s="45">
        <v>1804941.09</v>
      </c>
      <c r="AB35" s="41">
        <v>667069.21</v>
      </c>
      <c r="AC35" s="76">
        <v>476933.94</v>
      </c>
      <c r="AD35" s="41">
        <v>1152180.48</v>
      </c>
      <c r="AE35" s="41">
        <v>0</v>
      </c>
      <c r="AF35" s="41">
        <v>1122530.23</v>
      </c>
      <c r="AG35" s="41">
        <v>29327663.329999998</v>
      </c>
      <c r="AH35" s="41">
        <v>0</v>
      </c>
      <c r="AI35" s="41">
        <v>2035069.66</v>
      </c>
      <c r="AJ35" s="76">
        <v>593791.36</v>
      </c>
      <c r="AK35" s="41">
        <v>2303946.0100000002</v>
      </c>
      <c r="AL35" s="41">
        <f>+SUM(C35:AK35)</f>
        <v>503965880.50999987</v>
      </c>
    </row>
    <row r="36" spans="1:39" x14ac:dyDescent="0.3">
      <c r="A36" s="8" t="s">
        <v>52</v>
      </c>
      <c r="B36" s="20">
        <f>+B33+B34-B35</f>
        <v>0</v>
      </c>
      <c r="C36" s="20">
        <f t="shared" ref="C36" si="20">+C33+C34-C35</f>
        <v>48567480.599999994</v>
      </c>
      <c r="D36" s="20">
        <f t="shared" ref="D36" si="21">+D33+D34-D35</f>
        <v>14126921.49</v>
      </c>
      <c r="E36" s="20">
        <f t="shared" ref="E36:F36" si="22">+E33+E34-E35</f>
        <v>7208468.8399999999</v>
      </c>
      <c r="F36" s="20">
        <f t="shared" si="22"/>
        <v>41790082.290000021</v>
      </c>
      <c r="G36" s="20">
        <f t="shared" ref="G36:AK36" si="23">+G33+G34-G35</f>
        <v>2403033.5299999993</v>
      </c>
      <c r="H36" s="20">
        <f t="shared" si="23"/>
        <v>34234043.589999989</v>
      </c>
      <c r="I36" s="20">
        <f t="shared" si="23"/>
        <v>4525879.53</v>
      </c>
      <c r="J36" s="20">
        <f t="shared" si="23"/>
        <v>18506381.459999997</v>
      </c>
      <c r="K36" s="20">
        <f t="shared" si="23"/>
        <v>20726821.300000001</v>
      </c>
      <c r="L36" s="20">
        <f t="shared" si="23"/>
        <v>163977136.54000002</v>
      </c>
      <c r="M36" s="20">
        <f t="shared" si="23"/>
        <v>92258879.800000012</v>
      </c>
      <c r="N36" s="20">
        <f t="shared" si="23"/>
        <v>11428934.459999999</v>
      </c>
      <c r="O36" s="20">
        <f t="shared" si="23"/>
        <v>2871327.46</v>
      </c>
      <c r="P36" s="20">
        <f t="shared" si="23"/>
        <v>959407.85000000056</v>
      </c>
      <c r="Q36" s="20">
        <f t="shared" si="23"/>
        <v>7750132.7499999991</v>
      </c>
      <c r="R36" s="20">
        <f t="shared" si="23"/>
        <v>16006451.6318</v>
      </c>
      <c r="S36" s="20">
        <f t="shared" si="23"/>
        <v>5884261.0899999999</v>
      </c>
      <c r="T36" s="20">
        <f t="shared" si="23"/>
        <v>33564654.599999994</v>
      </c>
      <c r="U36" s="20">
        <f t="shared" si="23"/>
        <v>3779321.100000001</v>
      </c>
      <c r="V36" s="20">
        <f t="shared" si="23"/>
        <v>91584773.699999988</v>
      </c>
      <c r="W36" s="20">
        <f t="shared" si="23"/>
        <v>26238816.050000031</v>
      </c>
      <c r="X36" s="20">
        <f t="shared" si="23"/>
        <v>205741494.28000003</v>
      </c>
      <c r="Y36" s="20">
        <f t="shared" si="23"/>
        <v>154614881.77999994</v>
      </c>
      <c r="Z36" s="20">
        <f t="shared" si="23"/>
        <v>14155876.49</v>
      </c>
      <c r="AA36" s="20">
        <f t="shared" si="23"/>
        <v>-3125931.7700000042</v>
      </c>
      <c r="AB36" s="20">
        <f t="shared" si="23"/>
        <v>62028186.180000007</v>
      </c>
      <c r="AC36" s="20">
        <f t="shared" si="23"/>
        <v>23252021.410000004</v>
      </c>
      <c r="AD36" s="20">
        <f t="shared" si="23"/>
        <v>10800649.899999999</v>
      </c>
      <c r="AE36" s="20">
        <f t="shared" si="23"/>
        <v>4871313.6899999995</v>
      </c>
      <c r="AF36" s="20">
        <f t="shared" si="23"/>
        <v>58172493.609999999</v>
      </c>
      <c r="AG36" s="20">
        <f t="shared" si="23"/>
        <v>149256981.37</v>
      </c>
      <c r="AH36" s="20">
        <f t="shared" ref="AH36" si="24">+AH33+AH34-AH35</f>
        <v>4138609.6999999993</v>
      </c>
      <c r="AI36" s="20">
        <f t="shared" si="23"/>
        <v>44567452.329999998</v>
      </c>
      <c r="AJ36" s="20">
        <f t="shared" si="23"/>
        <v>5441354.6799999988</v>
      </c>
      <c r="AK36" s="20">
        <f t="shared" si="23"/>
        <v>318859585.93999994</v>
      </c>
      <c r="AL36" s="20">
        <f t="shared" ref="AL36" si="25">+AL33+AL34-AL35</f>
        <v>1701168179.2517991</v>
      </c>
    </row>
    <row r="37" spans="1:39" x14ac:dyDescent="0.3">
      <c r="A37" s="5" t="s">
        <v>53</v>
      </c>
      <c r="B37" s="20">
        <f>+B38-B39</f>
        <v>0</v>
      </c>
      <c r="C37" s="20">
        <f t="shared" ref="C37" si="26">+C38-C39</f>
        <v>0</v>
      </c>
      <c r="D37" s="20">
        <f t="shared" ref="D37" si="27">+D38-D39</f>
        <v>0</v>
      </c>
      <c r="E37" s="20">
        <f t="shared" ref="E37:F37" si="28">+E38-E39</f>
        <v>0</v>
      </c>
      <c r="F37" s="20">
        <f t="shared" si="28"/>
        <v>0</v>
      </c>
      <c r="G37" s="20">
        <f t="shared" ref="G37:AK37" si="29">+G38-G39</f>
        <v>0</v>
      </c>
      <c r="H37" s="20">
        <f t="shared" si="29"/>
        <v>0</v>
      </c>
      <c r="I37" s="20">
        <f t="shared" si="29"/>
        <v>0</v>
      </c>
      <c r="J37" s="20">
        <f t="shared" si="29"/>
        <v>0</v>
      </c>
      <c r="K37" s="20">
        <f t="shared" si="29"/>
        <v>0</v>
      </c>
      <c r="L37" s="20">
        <f t="shared" si="29"/>
        <v>0</v>
      </c>
      <c r="M37" s="20">
        <f t="shared" si="29"/>
        <v>0</v>
      </c>
      <c r="N37" s="20">
        <f t="shared" si="29"/>
        <v>0</v>
      </c>
      <c r="O37" s="20">
        <f t="shared" si="29"/>
        <v>0</v>
      </c>
      <c r="P37" s="20">
        <f t="shared" si="29"/>
        <v>0</v>
      </c>
      <c r="Q37" s="20">
        <f t="shared" si="29"/>
        <v>0</v>
      </c>
      <c r="R37" s="20">
        <f t="shared" si="29"/>
        <v>633866.13</v>
      </c>
      <c r="S37" s="20">
        <f t="shared" si="29"/>
        <v>0</v>
      </c>
      <c r="T37" s="20">
        <f t="shared" si="29"/>
        <v>0</v>
      </c>
      <c r="U37" s="20">
        <f t="shared" si="29"/>
        <v>0</v>
      </c>
      <c r="V37" s="20">
        <f t="shared" si="29"/>
        <v>0</v>
      </c>
      <c r="W37" s="20">
        <f t="shared" si="29"/>
        <v>0</v>
      </c>
      <c r="X37" s="20">
        <f t="shared" si="29"/>
        <v>0</v>
      </c>
      <c r="Y37" s="20">
        <f t="shared" si="29"/>
        <v>0</v>
      </c>
      <c r="Z37" s="20">
        <f t="shared" si="29"/>
        <v>0</v>
      </c>
      <c r="AA37" s="20">
        <f t="shared" si="29"/>
        <v>0</v>
      </c>
      <c r="AB37" s="20">
        <f t="shared" si="29"/>
        <v>633866.13</v>
      </c>
      <c r="AC37" s="20">
        <f t="shared" si="29"/>
        <v>0</v>
      </c>
      <c r="AD37" s="20">
        <f t="shared" si="29"/>
        <v>0</v>
      </c>
      <c r="AE37" s="20">
        <f t="shared" si="29"/>
        <v>0</v>
      </c>
      <c r="AF37" s="20">
        <f t="shared" si="29"/>
        <v>0</v>
      </c>
      <c r="AG37" s="20">
        <f t="shared" si="29"/>
        <v>181104.61</v>
      </c>
      <c r="AH37" s="20">
        <f t="shared" ref="AH37" si="30">+AH38-AH39</f>
        <v>0</v>
      </c>
      <c r="AI37" s="20">
        <f t="shared" si="29"/>
        <v>0</v>
      </c>
      <c r="AJ37" s="20">
        <f t="shared" si="29"/>
        <v>0</v>
      </c>
      <c r="AK37" s="20">
        <f t="shared" si="29"/>
        <v>0</v>
      </c>
      <c r="AL37" s="20">
        <f t="shared" ref="AL37" si="31">+AL38-AL39</f>
        <v>1448836.87</v>
      </c>
    </row>
    <row r="38" spans="1:39" x14ac:dyDescent="0.3">
      <c r="A38" s="4" t="s">
        <v>54</v>
      </c>
      <c r="B38" s="75"/>
      <c r="C38" s="79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76">
        <v>0</v>
      </c>
      <c r="O38" s="76">
        <v>0</v>
      </c>
      <c r="P38" s="76">
        <v>0</v>
      </c>
      <c r="Q38" s="41">
        <v>0</v>
      </c>
      <c r="R38" s="41">
        <v>633866.13</v>
      </c>
      <c r="S38" s="76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633866.13</v>
      </c>
      <c r="AC38" s="76">
        <v>0</v>
      </c>
      <c r="AD38" s="41">
        <v>0</v>
      </c>
      <c r="AE38" s="41">
        <v>0</v>
      </c>
      <c r="AF38" s="41">
        <v>0</v>
      </c>
      <c r="AG38" s="41">
        <v>181104.61</v>
      </c>
      <c r="AH38" s="41">
        <v>0</v>
      </c>
      <c r="AI38" s="41">
        <v>0</v>
      </c>
      <c r="AJ38" s="76">
        <v>0</v>
      </c>
      <c r="AK38" s="41">
        <v>0</v>
      </c>
      <c r="AL38" s="41">
        <f>+SUM(C38:AK38)</f>
        <v>1448836.87</v>
      </c>
    </row>
    <row r="39" spans="1:39" x14ac:dyDescent="0.3">
      <c r="A39" s="4" t="s">
        <v>55</v>
      </c>
      <c r="B39" s="75"/>
      <c r="C39" s="79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76">
        <v>0</v>
      </c>
      <c r="O39" s="76">
        <v>0</v>
      </c>
      <c r="P39" s="76">
        <v>0</v>
      </c>
      <c r="Q39" s="41">
        <v>0</v>
      </c>
      <c r="R39" s="41">
        <v>0</v>
      </c>
      <c r="S39" s="76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76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76">
        <v>0</v>
      </c>
      <c r="AK39" s="41">
        <v>0</v>
      </c>
      <c r="AL39" s="41">
        <f>+SUM(C39:AK39)</f>
        <v>0</v>
      </c>
    </row>
    <row r="40" spans="1:39" x14ac:dyDescent="0.3">
      <c r="A40" s="5" t="s">
        <v>56</v>
      </c>
      <c r="B40" s="20">
        <f>+B41+B42</f>
        <v>0</v>
      </c>
      <c r="C40" s="20">
        <f t="shared" ref="C40:AL40" si="32">+C41+C42</f>
        <v>12845801.380000001</v>
      </c>
      <c r="D40" s="20">
        <f t="shared" si="32"/>
        <v>12682215.99</v>
      </c>
      <c r="E40" s="20">
        <f t="shared" si="32"/>
        <v>8076730.21</v>
      </c>
      <c r="F40" s="20">
        <f t="shared" si="32"/>
        <v>19788248.280000001</v>
      </c>
      <c r="G40" s="20">
        <f t="shared" si="32"/>
        <v>8481750.8399999999</v>
      </c>
      <c r="H40" s="20">
        <f t="shared" si="32"/>
        <v>33758258.079999998</v>
      </c>
      <c r="I40" s="20">
        <f t="shared" si="32"/>
        <v>3234645.4</v>
      </c>
      <c r="J40" s="20">
        <f t="shared" si="32"/>
        <v>17376511.690000001</v>
      </c>
      <c r="K40" s="20">
        <f t="shared" si="32"/>
        <v>20562871.879999999</v>
      </c>
      <c r="L40" s="20">
        <f t="shared" si="32"/>
        <v>159690323.47999999</v>
      </c>
      <c r="M40" s="20">
        <f t="shared" si="32"/>
        <v>61813957.479999997</v>
      </c>
      <c r="N40" s="20">
        <f t="shared" si="32"/>
        <v>11309044.789999999</v>
      </c>
      <c r="O40" s="20">
        <f t="shared" si="32"/>
        <v>2388397.29</v>
      </c>
      <c r="P40" s="20">
        <f t="shared" si="32"/>
        <v>3111880.4499999997</v>
      </c>
      <c r="Q40" s="20">
        <f t="shared" si="32"/>
        <v>7841893.7199999997</v>
      </c>
      <c r="R40" s="20">
        <f t="shared" si="32"/>
        <v>16817155.930599999</v>
      </c>
      <c r="S40" s="20">
        <f t="shared" si="32"/>
        <v>6099753.5300000003</v>
      </c>
      <c r="T40" s="20">
        <f t="shared" si="32"/>
        <v>24212424.859999999</v>
      </c>
      <c r="U40" s="20">
        <f t="shared" si="32"/>
        <v>3848444.91</v>
      </c>
      <c r="V40" s="20">
        <f t="shared" si="32"/>
        <v>64348852.719999999</v>
      </c>
      <c r="W40" s="20">
        <f t="shared" si="32"/>
        <v>62152423.719999991</v>
      </c>
      <c r="X40" s="20">
        <f t="shared" si="32"/>
        <v>210113925.56999999</v>
      </c>
      <c r="Y40" s="20">
        <f t="shared" si="32"/>
        <v>121671085.51999998</v>
      </c>
      <c r="Z40" s="20">
        <f t="shared" si="32"/>
        <v>12797514.33</v>
      </c>
      <c r="AA40" s="20">
        <f t="shared" si="32"/>
        <v>7483358.0300000003</v>
      </c>
      <c r="AB40" s="20">
        <f t="shared" si="32"/>
        <v>40712520.729999997</v>
      </c>
      <c r="AC40" s="20">
        <f t="shared" si="32"/>
        <v>21011935.109999999</v>
      </c>
      <c r="AD40" s="20">
        <f t="shared" si="32"/>
        <v>8979266.3900000006</v>
      </c>
      <c r="AE40" s="20">
        <f t="shared" si="32"/>
        <v>4795205.67</v>
      </c>
      <c r="AF40" s="20">
        <f t="shared" si="32"/>
        <v>36617149.089999996</v>
      </c>
      <c r="AG40" s="20">
        <f t="shared" si="32"/>
        <v>130871929.41</v>
      </c>
      <c r="AH40" s="20">
        <f t="shared" si="32"/>
        <v>2326745.39</v>
      </c>
      <c r="AI40" s="20">
        <f t="shared" si="32"/>
        <v>41541837.469999999</v>
      </c>
      <c r="AJ40" s="20">
        <f t="shared" si="32"/>
        <v>4746116.2299999986</v>
      </c>
      <c r="AK40" s="20">
        <f t="shared" si="32"/>
        <v>253885508.45000005</v>
      </c>
      <c r="AL40" s="20">
        <f t="shared" si="32"/>
        <v>1457995684.0206003</v>
      </c>
    </row>
    <row r="41" spans="1:39" x14ac:dyDescent="0.3">
      <c r="A41" s="4" t="s">
        <v>57</v>
      </c>
      <c r="B41" s="75"/>
      <c r="C41" s="41">
        <v>12845801.380000001</v>
      </c>
      <c r="D41" s="41">
        <v>12682215.99</v>
      </c>
      <c r="E41" s="41">
        <v>8076730.21</v>
      </c>
      <c r="F41" s="41">
        <v>19788248.280000001</v>
      </c>
      <c r="G41" s="41">
        <v>8481750.8399999999</v>
      </c>
      <c r="H41" s="41">
        <v>33758258.079999998</v>
      </c>
      <c r="I41" s="41">
        <v>3234645.4</v>
      </c>
      <c r="J41" s="41">
        <v>17376511.690000001</v>
      </c>
      <c r="K41" s="41">
        <v>20562871.879999999</v>
      </c>
      <c r="L41" s="41">
        <v>159690323.47999999</v>
      </c>
      <c r="M41" s="41">
        <v>61813957.479999997</v>
      </c>
      <c r="N41" s="76">
        <v>11309044.789999999</v>
      </c>
      <c r="O41" s="76">
        <v>2388397.29</v>
      </c>
      <c r="P41" s="76">
        <v>3111880.4499999997</v>
      </c>
      <c r="Q41" s="41">
        <v>7841893.7199999997</v>
      </c>
      <c r="R41" s="41">
        <v>16817155.930599999</v>
      </c>
      <c r="S41" s="76">
        <v>6099753.5300000003</v>
      </c>
      <c r="T41" s="41">
        <v>24212424.859999999</v>
      </c>
      <c r="U41" s="41">
        <v>3848444.91</v>
      </c>
      <c r="V41" s="41">
        <v>64348852.719999999</v>
      </c>
      <c r="W41" s="41">
        <v>62152423.719999991</v>
      </c>
      <c r="X41" s="41">
        <v>210113925.56999999</v>
      </c>
      <c r="Y41" s="41">
        <v>121671085.51999998</v>
      </c>
      <c r="Z41" s="41">
        <v>12797514.33</v>
      </c>
      <c r="AA41" s="41">
        <v>7483358.0300000003</v>
      </c>
      <c r="AB41" s="41">
        <v>40712520.729999997</v>
      </c>
      <c r="AC41" s="76">
        <v>21011935.109999999</v>
      </c>
      <c r="AD41" s="41">
        <v>8979266.3900000006</v>
      </c>
      <c r="AE41" s="41">
        <v>4795205.67</v>
      </c>
      <c r="AF41" s="45">
        <v>36177070.829999998</v>
      </c>
      <c r="AG41" s="41">
        <v>130871929.41</v>
      </c>
      <c r="AH41" s="41">
        <v>2326745.39</v>
      </c>
      <c r="AI41" s="41">
        <v>41541837.469999999</v>
      </c>
      <c r="AJ41" s="76">
        <v>4746116.2299999986</v>
      </c>
      <c r="AK41" s="41">
        <v>253885508.45000005</v>
      </c>
      <c r="AL41" s="41">
        <f>+SUM(C41:AK41)</f>
        <v>1457555605.7606003</v>
      </c>
    </row>
    <row r="42" spans="1:39" x14ac:dyDescent="0.3">
      <c r="A42" s="4" t="s">
        <v>58</v>
      </c>
      <c r="B42" s="75"/>
      <c r="C42" s="41">
        <v>0</v>
      </c>
      <c r="D42" s="41">
        <v>0</v>
      </c>
      <c r="E42" s="41">
        <v>0</v>
      </c>
      <c r="F42" s="45">
        <v>0</v>
      </c>
      <c r="G42" s="45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76">
        <v>0</v>
      </c>
      <c r="O42" s="76">
        <v>0</v>
      </c>
      <c r="P42" s="76">
        <v>0</v>
      </c>
      <c r="Q42" s="41">
        <v>0</v>
      </c>
      <c r="R42" s="41">
        <v>0</v>
      </c>
      <c r="S42" s="76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76">
        <v>0</v>
      </c>
      <c r="AD42" s="41">
        <v>0</v>
      </c>
      <c r="AE42" s="41">
        <v>0</v>
      </c>
      <c r="AF42" s="41">
        <v>440078.26</v>
      </c>
      <c r="AG42" s="41">
        <v>0</v>
      </c>
      <c r="AH42" s="41">
        <v>0</v>
      </c>
      <c r="AI42" s="41">
        <v>0</v>
      </c>
      <c r="AJ42" s="76">
        <v>0</v>
      </c>
      <c r="AK42" s="41">
        <v>0</v>
      </c>
      <c r="AL42" s="41">
        <f>+SUM(C42:AK42)</f>
        <v>440078.26</v>
      </c>
    </row>
    <row r="43" spans="1:39" x14ac:dyDescent="0.3">
      <c r="A43" s="8" t="s">
        <v>59</v>
      </c>
      <c r="B43" s="20">
        <f t="shared" ref="B43:AL43" si="33">+B36+B37-B40</f>
        <v>0</v>
      </c>
      <c r="C43" s="20">
        <f>+C36+C37-C40</f>
        <v>35721679.219999991</v>
      </c>
      <c r="D43" s="20">
        <f t="shared" si="33"/>
        <v>1444705.5</v>
      </c>
      <c r="E43" s="20">
        <f t="shared" si="33"/>
        <v>-868261.37000000011</v>
      </c>
      <c r="F43" s="20">
        <f t="shared" si="33"/>
        <v>22001834.01000002</v>
      </c>
      <c r="G43" s="20">
        <f t="shared" si="33"/>
        <v>-6078717.3100000005</v>
      </c>
      <c r="H43" s="20">
        <f t="shared" si="33"/>
        <v>475785.50999999046</v>
      </c>
      <c r="I43" s="20">
        <f t="shared" si="33"/>
        <v>1291234.1300000004</v>
      </c>
      <c r="J43" s="20">
        <f t="shared" si="33"/>
        <v>1129869.7699999958</v>
      </c>
      <c r="K43" s="20">
        <f t="shared" si="33"/>
        <v>163949.42000000179</v>
      </c>
      <c r="L43" s="20">
        <f t="shared" si="33"/>
        <v>4286813.0600000322</v>
      </c>
      <c r="M43" s="20">
        <f t="shared" si="33"/>
        <v>30444922.320000015</v>
      </c>
      <c r="N43" s="20">
        <f t="shared" si="33"/>
        <v>119889.66999999993</v>
      </c>
      <c r="O43" s="20">
        <f t="shared" si="33"/>
        <v>482930.16999999993</v>
      </c>
      <c r="P43" s="20">
        <f t="shared" si="33"/>
        <v>-2152472.5999999992</v>
      </c>
      <c r="Q43" s="20">
        <f t="shared" si="33"/>
        <v>-91760.970000000671</v>
      </c>
      <c r="R43" s="20">
        <f t="shared" si="33"/>
        <v>-176838.16879999824</v>
      </c>
      <c r="S43" s="20">
        <f t="shared" si="33"/>
        <v>-215492.44000000041</v>
      </c>
      <c r="T43" s="20">
        <f t="shared" si="33"/>
        <v>9352229.7399999946</v>
      </c>
      <c r="U43" s="20">
        <f t="shared" si="33"/>
        <v>-69123.809999999125</v>
      </c>
      <c r="V43" s="20">
        <f t="shared" si="33"/>
        <v>27235920.979999989</v>
      </c>
      <c r="W43" s="20">
        <f t="shared" si="33"/>
        <v>-35913607.669999957</v>
      </c>
      <c r="X43" s="20">
        <f t="shared" si="33"/>
        <v>-4372431.2899999619</v>
      </c>
      <c r="Y43" s="20">
        <f t="shared" si="33"/>
        <v>32943796.259999961</v>
      </c>
      <c r="Z43" s="20">
        <f t="shared" si="33"/>
        <v>1358362.1600000001</v>
      </c>
      <c r="AA43" s="20">
        <f t="shared" si="33"/>
        <v>-10609289.800000004</v>
      </c>
      <c r="AB43" s="20">
        <f t="shared" si="33"/>
        <v>21949531.580000013</v>
      </c>
      <c r="AC43" s="20">
        <f t="shared" si="33"/>
        <v>2240086.3000000045</v>
      </c>
      <c r="AD43" s="20">
        <f t="shared" si="33"/>
        <v>1821383.5099999979</v>
      </c>
      <c r="AE43" s="20">
        <f t="shared" si="33"/>
        <v>76108.019999999553</v>
      </c>
      <c r="AF43" s="20">
        <f t="shared" si="33"/>
        <v>21555344.520000003</v>
      </c>
      <c r="AG43" s="20">
        <f t="shared" si="33"/>
        <v>18566156.570000023</v>
      </c>
      <c r="AH43" s="20">
        <f t="shared" si="33"/>
        <v>1811864.3099999991</v>
      </c>
      <c r="AI43" s="20">
        <f t="shared" si="33"/>
        <v>3025614.8599999994</v>
      </c>
      <c r="AJ43" s="20">
        <f t="shared" si="33"/>
        <v>695238.45000000019</v>
      </c>
      <c r="AK43" s="20">
        <f t="shared" si="33"/>
        <v>64974077.48999989</v>
      </c>
      <c r="AL43" s="20">
        <f t="shared" si="33"/>
        <v>244621332.10119867</v>
      </c>
    </row>
    <row r="44" spans="1:39" x14ac:dyDescent="0.3">
      <c r="A44" s="23" t="s">
        <v>60</v>
      </c>
      <c r="B44" s="75"/>
      <c r="C44" s="41">
        <v>0</v>
      </c>
      <c r="D44" s="41">
        <v>0</v>
      </c>
      <c r="E44" s="41">
        <v>0</v>
      </c>
      <c r="F44" s="41">
        <v>0</v>
      </c>
      <c r="G44" s="41">
        <v>37805.550000000003</v>
      </c>
      <c r="H44" s="41">
        <v>0</v>
      </c>
      <c r="I44" s="41">
        <v>0</v>
      </c>
      <c r="J44" s="41">
        <v>27165.69</v>
      </c>
      <c r="K44" s="41">
        <v>285294.84999999998</v>
      </c>
      <c r="L44" s="41">
        <v>1879167.5699999998</v>
      </c>
      <c r="M44" s="41">
        <v>0</v>
      </c>
      <c r="N44" s="76">
        <v>0</v>
      </c>
      <c r="O44" s="76">
        <v>0</v>
      </c>
      <c r="P44" s="76">
        <v>60789.21</v>
      </c>
      <c r="Q44" s="41">
        <v>0</v>
      </c>
      <c r="R44" s="41">
        <v>0</v>
      </c>
      <c r="S44" s="76">
        <v>0</v>
      </c>
      <c r="T44" s="41">
        <v>3243837.9</v>
      </c>
      <c r="U44" s="41">
        <v>0</v>
      </c>
      <c r="V44" s="41">
        <v>9067921.7699999996</v>
      </c>
      <c r="W44" s="41">
        <v>3117197.84</v>
      </c>
      <c r="X44" s="41">
        <v>8076535.2999999998</v>
      </c>
      <c r="Y44" s="45">
        <v>4928508.18</v>
      </c>
      <c r="Z44" s="41">
        <v>214250.97</v>
      </c>
      <c r="AA44" s="41">
        <v>36433.210000000006</v>
      </c>
      <c r="AB44" s="41">
        <v>7008977.9100000001</v>
      </c>
      <c r="AC44" s="76">
        <v>0</v>
      </c>
      <c r="AD44" s="41">
        <v>0</v>
      </c>
      <c r="AE44" s="41">
        <v>0</v>
      </c>
      <c r="AF44" s="41">
        <v>7815259.4100000001</v>
      </c>
      <c r="AG44" s="41">
        <v>8729126.0800000001</v>
      </c>
      <c r="AH44" s="41">
        <v>55141.51</v>
      </c>
      <c r="AI44" s="41">
        <v>1221530.51</v>
      </c>
      <c r="AJ44" s="76">
        <v>0</v>
      </c>
      <c r="AK44" s="41">
        <v>4888905.66</v>
      </c>
      <c r="AL44" s="41">
        <f>+SUM(C44:AK44)</f>
        <v>60693849.11999999</v>
      </c>
    </row>
    <row r="45" spans="1:39" ht="15" thickBot="1" x14ac:dyDescent="0.35">
      <c r="A45" s="24" t="s">
        <v>61</v>
      </c>
      <c r="B45" s="20">
        <f>+B43-B44</f>
        <v>0</v>
      </c>
      <c r="C45" s="20">
        <f t="shared" ref="C45:AK45" si="34">+C43-C44</f>
        <v>35721679.219999991</v>
      </c>
      <c r="D45" s="20">
        <f t="shared" si="34"/>
        <v>1444705.5</v>
      </c>
      <c r="E45" s="20">
        <f t="shared" si="34"/>
        <v>-868261.37000000011</v>
      </c>
      <c r="F45" s="20">
        <f t="shared" si="34"/>
        <v>22001834.01000002</v>
      </c>
      <c r="G45" s="20">
        <f t="shared" si="34"/>
        <v>-6116522.8600000003</v>
      </c>
      <c r="H45" s="20">
        <f t="shared" si="34"/>
        <v>475785.50999999046</v>
      </c>
      <c r="I45" s="20">
        <f t="shared" si="34"/>
        <v>1291234.1300000004</v>
      </c>
      <c r="J45" s="20">
        <f t="shared" si="34"/>
        <v>1102704.0799999959</v>
      </c>
      <c r="K45" s="20">
        <f t="shared" si="34"/>
        <v>-121345.42999999819</v>
      </c>
      <c r="L45" s="20">
        <f t="shared" si="34"/>
        <v>2407645.4900000324</v>
      </c>
      <c r="M45" s="20">
        <f t="shared" si="34"/>
        <v>30444922.320000015</v>
      </c>
      <c r="N45" s="20">
        <f t="shared" si="34"/>
        <v>119889.66999999993</v>
      </c>
      <c r="O45" s="20">
        <f t="shared" si="34"/>
        <v>482930.16999999993</v>
      </c>
      <c r="P45" s="20">
        <f t="shared" si="34"/>
        <v>-2213261.8099999991</v>
      </c>
      <c r="Q45" s="20">
        <f t="shared" si="34"/>
        <v>-91760.970000000671</v>
      </c>
      <c r="R45" s="20">
        <f t="shared" si="34"/>
        <v>-176838.16879999824</v>
      </c>
      <c r="S45" s="20">
        <f t="shared" si="34"/>
        <v>-215492.44000000041</v>
      </c>
      <c r="T45" s="20">
        <f t="shared" si="34"/>
        <v>6108391.8399999943</v>
      </c>
      <c r="U45" s="20">
        <f t="shared" si="34"/>
        <v>-69123.809999999125</v>
      </c>
      <c r="V45" s="20">
        <f t="shared" si="34"/>
        <v>18167999.20999999</v>
      </c>
      <c r="W45" s="20">
        <f t="shared" si="34"/>
        <v>-39030805.509999961</v>
      </c>
      <c r="X45" s="20">
        <f t="shared" si="34"/>
        <v>-12448966.589999963</v>
      </c>
      <c r="Y45" s="20">
        <f t="shared" si="34"/>
        <v>28015288.079999961</v>
      </c>
      <c r="Z45" s="20">
        <f t="shared" si="34"/>
        <v>1144111.1900000002</v>
      </c>
      <c r="AA45" s="20">
        <f t="shared" si="34"/>
        <v>-10645723.010000005</v>
      </c>
      <c r="AB45" s="20">
        <f t="shared" si="34"/>
        <v>14940553.670000013</v>
      </c>
      <c r="AC45" s="20">
        <f t="shared" si="34"/>
        <v>2240086.3000000045</v>
      </c>
      <c r="AD45" s="20">
        <f t="shared" si="34"/>
        <v>1821383.5099999979</v>
      </c>
      <c r="AE45" s="20">
        <f t="shared" si="34"/>
        <v>76108.019999999553</v>
      </c>
      <c r="AF45" s="20">
        <f t="shared" si="34"/>
        <v>13740085.110000003</v>
      </c>
      <c r="AG45" s="20">
        <f t="shared" si="34"/>
        <v>9837030.4900000226</v>
      </c>
      <c r="AH45" s="20">
        <f t="shared" si="34"/>
        <v>1756722.7999999991</v>
      </c>
      <c r="AI45" s="20">
        <f t="shared" si="34"/>
        <v>1804084.3499999994</v>
      </c>
      <c r="AJ45" s="20">
        <f t="shared" si="34"/>
        <v>695238.45000000019</v>
      </c>
      <c r="AK45" s="20">
        <f t="shared" si="34"/>
        <v>60085171.829999894</v>
      </c>
      <c r="AL45" s="20">
        <f>+AL43-AL44</f>
        <v>183927482.98119867</v>
      </c>
    </row>
    <row r="46" spans="1:39" x14ac:dyDescent="0.3">
      <c r="AG46" s="48"/>
    </row>
    <row r="47" spans="1:39" ht="15" x14ac:dyDescent="0.3">
      <c r="A47" s="33" t="s">
        <v>89</v>
      </c>
      <c r="H47" s="21"/>
      <c r="AG47" s="48"/>
    </row>
    <row r="48" spans="1:39" x14ac:dyDescent="0.3">
      <c r="A48" s="27" t="s">
        <v>107</v>
      </c>
      <c r="H48" s="10"/>
      <c r="AG48" s="10"/>
    </row>
    <row r="49" spans="1:8" x14ac:dyDescent="0.3">
      <c r="A49" s="32"/>
      <c r="H49" s="10"/>
    </row>
    <row r="50" spans="1:8" ht="7.2" customHeight="1" x14ac:dyDescent="0.3">
      <c r="H50" s="10"/>
    </row>
    <row r="51" spans="1:8" ht="21" customHeight="1" x14ac:dyDescent="0.3"/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Sindy Patricia Rodríguez Obregón</cp:lastModifiedBy>
  <dcterms:created xsi:type="dcterms:W3CDTF">2016-01-21T19:36:10Z</dcterms:created>
  <dcterms:modified xsi:type="dcterms:W3CDTF">2017-10-16T23:27:16Z</dcterms:modified>
</cp:coreProperties>
</file>